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S:\CRS\BCRC\Decision Making Tools\Record Keeping\"/>
    </mc:Choice>
  </mc:AlternateContent>
  <xr:revisionPtr revIDLastSave="0" documentId="13_ncr:1_{DA5201F1-0740-45CF-A446-A8F41AC209E9}" xr6:coauthVersionLast="47" xr6:coauthVersionMax="47" xr10:uidLastSave="{00000000-0000-0000-0000-000000000000}"/>
  <bookViews>
    <workbookView xWindow="28680" yWindow="-120" windowWidth="29040" windowHeight="15720" xr2:uid="{E751A7A1-4260-4EED-987A-818B5E7430A0}"/>
  </bookViews>
  <sheets>
    <sheet name="Production_Indicators" sheetId="1" r:id="rId1"/>
    <sheet name="Regional Benchmarks" sheetId="9" state="hidden" r:id="rId2"/>
  </sheets>
  <definedNames>
    <definedName name="_xlnm.Print_Area" localSheetId="0">Production_Indicators!$A$1:$N$71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G50" i="1" s="1"/>
  <c r="E38" i="1"/>
  <c r="E22" i="1"/>
  <c r="E45" i="1"/>
  <c r="E33" i="1"/>
  <c r="E36" i="1"/>
  <c r="E52" i="1"/>
  <c r="E24" i="1"/>
  <c r="K15" i="1"/>
  <c r="M50" i="1"/>
  <c r="J27" i="1" l="1"/>
  <c r="C39" i="9" l="1"/>
  <c r="D39" i="9"/>
  <c r="B39" i="9"/>
  <c r="M48" i="1"/>
  <c r="M43" i="1"/>
  <c r="C62" i="1"/>
  <c r="M32" i="1"/>
  <c r="M38" i="1" l="1"/>
  <c r="M62" i="1" s="1"/>
  <c r="E53" i="1"/>
  <c r="E60" i="1"/>
  <c r="N50" i="1"/>
  <c r="G32" i="1"/>
  <c r="N32" i="1" s="1"/>
  <c r="M27" i="1"/>
  <c r="M61" i="1" s="1"/>
  <c r="M35" i="1"/>
  <c r="G63" i="1" s="1"/>
  <c r="M24" i="1"/>
  <c r="M21" i="1"/>
  <c r="M20" i="1"/>
  <c r="M19" i="1"/>
  <c r="M18" i="1"/>
  <c r="M12" i="1"/>
  <c r="G61" i="1" s="1"/>
  <c r="M15" i="1"/>
  <c r="N15" i="1" s="1"/>
  <c r="M9" i="1"/>
  <c r="C14" i="9" l="1"/>
  <c r="B14" i="9"/>
  <c r="M55" i="1"/>
  <c r="M8" i="1" l="1"/>
  <c r="E13" i="1"/>
  <c r="G35" i="1"/>
  <c r="E39" i="1"/>
  <c r="G18" i="1"/>
  <c r="N18" i="1" s="1"/>
  <c r="E25" i="1"/>
  <c r="E46" i="1"/>
  <c r="E55" i="1"/>
  <c r="G55" i="1" s="1"/>
  <c r="E61" i="1"/>
  <c r="L61" i="1"/>
  <c r="G9" i="1"/>
  <c r="C60" i="1"/>
  <c r="L60" i="1"/>
  <c r="E63" i="1"/>
  <c r="E62" i="1"/>
  <c r="L62" i="1"/>
  <c r="G21" i="1"/>
  <c r="G20" i="1"/>
  <c r="G19" i="1"/>
  <c r="C63" i="1" l="1"/>
  <c r="N35" i="1"/>
  <c r="G38" i="1"/>
  <c r="N38" i="1" s="1"/>
  <c r="G12" i="1"/>
  <c r="C61" i="1" s="1"/>
  <c r="E28" i="1"/>
  <c r="G27" i="1" s="1"/>
  <c r="K18" i="1"/>
  <c r="K55" i="1"/>
  <c r="N55" i="1"/>
  <c r="G52" i="1"/>
  <c r="G45" i="1"/>
  <c r="K45" i="1" s="1"/>
  <c r="G24" i="1"/>
  <c r="G62" i="1"/>
  <c r="G60" i="1"/>
  <c r="M60" i="1"/>
  <c r="N27" i="1" l="1"/>
  <c r="K61" i="1"/>
  <c r="K27" i="1"/>
  <c r="K60" i="1"/>
  <c r="K12" i="1"/>
  <c r="N12" i="1"/>
  <c r="K38" i="1"/>
  <c r="K24" i="1"/>
  <c r="N24" i="1"/>
  <c r="K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Huiting Huang</author>
  </authors>
  <commentList>
    <comment ref="E38" authorId="0" shapeId="0" xr:uid="{6F46E62C-D21C-4961-9DFD-2303DCD7F7B1}">
      <text>
        <r>
          <rPr>
            <b/>
            <sz val="9"/>
            <color indexed="81"/>
            <rFont val="Tahoma"/>
            <charset val="1"/>
          </rPr>
          <t>Cell E40 (# Calves Weaned) should be equal to or less than # Females calved + # sets of twins - # of calves died.</t>
        </r>
      </text>
    </comment>
  </commentList>
</comments>
</file>

<file path=xl/sharedStrings.xml><?xml version="1.0" encoding="utf-8"?>
<sst xmlns="http://schemas.openxmlformats.org/spreadsheetml/2006/main" count="119" uniqueCount="97">
  <si>
    <t># Females Exposed</t>
  </si>
  <si>
    <t># Females Bred</t>
  </si>
  <si>
    <t># Live Calves Born</t>
  </si>
  <si>
    <t>NDSU Chaps Benchmarks</t>
  </si>
  <si>
    <t># Calves Weaned</t>
  </si>
  <si>
    <t>days</t>
  </si>
  <si>
    <t>Cow:Bull Ratio</t>
  </si>
  <si>
    <t>Calving %</t>
  </si>
  <si>
    <t>Total Lbs Weaned</t>
  </si>
  <si>
    <t>TARGET</t>
  </si>
  <si>
    <t>Regional Benchmark</t>
  </si>
  <si>
    <t>Region</t>
  </si>
  <si>
    <t>Western Canada</t>
  </si>
  <si>
    <t># Calves Born Day 1-21</t>
  </si>
  <si>
    <t># Calves Born Day 22-42</t>
  </si>
  <si>
    <t>Regional Benchmarks</t>
  </si>
  <si>
    <t>Calves Born 1-21 Days</t>
  </si>
  <si>
    <t>Calves Born 22-42 Days</t>
  </si>
  <si>
    <t>Calves Born 43-63 Days</t>
  </si>
  <si>
    <t>Calves Born 64+ Days</t>
  </si>
  <si>
    <t>Average Weaning Weight, lbs</t>
  </si>
  <si>
    <t>Females Exposed</t>
  </si>
  <si>
    <t>Females Pregnant</t>
  </si>
  <si>
    <t>Calves Weaned</t>
  </si>
  <si>
    <t>Cow-Calf Production Indicators</t>
  </si>
  <si>
    <t>INDICATOR</t>
  </si>
  <si>
    <t>Target</t>
  </si>
  <si>
    <t>Your Numbers</t>
  </si>
  <si>
    <t>Step 1: Enter information in yellow highlighted cells</t>
  </si>
  <si>
    <t>Conception Rate (% Pregnant)</t>
  </si>
  <si>
    <t>Calving Distribution</t>
  </si>
  <si>
    <t>Weaning Rate (%)</t>
  </si>
  <si>
    <t>Average Mature Cow Weight, lbs</t>
  </si>
  <si>
    <t>Average WW as % of Cow Weight</t>
  </si>
  <si>
    <t># Bulls used</t>
  </si>
  <si>
    <t>GOLD Indicators</t>
  </si>
  <si>
    <t>Growth (weaning weight)</t>
  </si>
  <si>
    <t>Open Cows (%)</t>
  </si>
  <si>
    <t xml:space="preserve">Length of Calving Period </t>
  </si>
  <si>
    <t>Benchmark</t>
  </si>
  <si>
    <t xml:space="preserve">Regional </t>
  </si>
  <si>
    <t>N/A</t>
  </si>
  <si>
    <t>Eastern Canada</t>
  </si>
  <si>
    <t>National</t>
  </si>
  <si>
    <t># Calves Died between Day-1 and Weaning</t>
  </si>
  <si>
    <t>Calf Death Loss after 24 hrs to weaning (%)</t>
  </si>
  <si>
    <t>Calf Death Loss after 24 hrs to weaning %</t>
  </si>
  <si>
    <t>Average WW as % of Mature Cow Weight</t>
  </si>
  <si>
    <t>% Calves Born Day 1-21</t>
  </si>
  <si>
    <t>% Calves Born Day 22-42</t>
  </si>
  <si>
    <t>% Calves Born Day 42+63</t>
  </si>
  <si>
    <t>% Calves Born Day 63+</t>
  </si>
  <si>
    <t xml:space="preserve">https://www.ndsu.edu/fileadmin/chaps/Benchmarks2022-ltr.pdf </t>
  </si>
  <si>
    <t># Females Calved</t>
  </si>
  <si>
    <t>Calf Death Loss within the first 24 hrs(%)</t>
  </si>
  <si>
    <t>Sets of twins (#)</t>
  </si>
  <si>
    <t># Sets of Twins</t>
  </si>
  <si>
    <t># Females Calved + # Sets of Twins</t>
  </si>
  <si>
    <t>Last Calving Date - First Calving Date</t>
  </si>
  <si>
    <t># Calves Born Dead or Died within first 24 hrs</t>
  </si>
  <si>
    <t>Age at Weaning (days)</t>
  </si>
  <si>
    <t># Females Bred -  # of Females Calved</t>
  </si>
  <si>
    <t>Abortion Rate (%)</t>
  </si>
  <si>
    <t>Adjusted 205-day Weaning Weight (lbs)</t>
  </si>
  <si>
    <t>Select region from drop-down list</t>
  </si>
  <si>
    <t>Age at weaning</t>
  </si>
  <si>
    <t>Conception Rate %</t>
  </si>
  <si>
    <t>Average Weaning Weights (all calves), lbs</t>
  </si>
  <si>
    <t>Source: Canadian Cow-Calf Survey 2023</t>
  </si>
  <si>
    <t>Calf Death Loss from Day-1 to Weaning (%)</t>
  </si>
  <si>
    <t>Average Daily Gain Pre-weaning (lbs)</t>
  </si>
  <si>
    <t xml:space="preserve">Average Weight Gain </t>
  </si>
  <si>
    <t>Average Weaning Age</t>
  </si>
  <si>
    <t>Average Birth Weight (all calves) (lbs)</t>
  </si>
  <si>
    <t>Average Weaning Weight (all calves) (lbs)</t>
  </si>
  <si>
    <t>Lbs Weaned/ Females Exposed (lbs)</t>
  </si>
  <si>
    <t>Adjusted 205-day weaning weight</t>
  </si>
  <si>
    <t>Compare your farm numbers to Industry Targets and Regional Benchmarks</t>
  </si>
  <si>
    <t>Notes</t>
  </si>
  <si>
    <t>Estimates based on calving rate and calf deathloss.</t>
  </si>
  <si>
    <t># Calves Born Day 43-63</t>
  </si>
  <si>
    <t># Calves Born Day 64+</t>
  </si>
  <si>
    <t>Weaning Date - Average Calving date*</t>
  </si>
  <si>
    <t>Step 2: Compare to the Industry Targets**</t>
  </si>
  <si>
    <t>Step 3: Compare to the Regional Benchmark (for cows)***</t>
  </si>
  <si>
    <r>
      <t xml:space="preserve">*** Regional benchmarks, except weaning rate, are sourced from the </t>
    </r>
    <r>
      <rPr>
        <i/>
        <sz val="10"/>
        <color theme="1"/>
        <rFont val="Calibri"/>
        <family val="2"/>
        <scheme val="minor"/>
      </rPr>
      <t>2023 Canadian Cow-calf Survey</t>
    </r>
    <r>
      <rPr>
        <sz val="10"/>
        <color theme="1"/>
        <rFont val="Calibri"/>
        <family val="2"/>
        <scheme val="minor"/>
      </rPr>
      <t>. Weaning rate benchmarks are estimated based on calving rate and calf deathloss.</t>
    </r>
  </si>
  <si>
    <t># Total Calves Born</t>
  </si>
  <si>
    <t>Cell E24 (# Total Calves Born) should equal to the sum of # female calved + # sets of twins.</t>
  </si>
  <si>
    <t>Cell E40 (# Calves Weaned) should be equal to or less than # Females calved + # sets of twins - # of calves died.</t>
  </si>
  <si>
    <t>*Average calving date is the date by which half of the calves were born.</t>
  </si>
  <si>
    <t>Length of Calving Period for Cows (days)</t>
  </si>
  <si>
    <t>Ths NDSU info is for comparison only, not used for industry targets or regional benchmarks.</t>
  </si>
  <si>
    <t>Cow Abortion Rate %</t>
  </si>
  <si>
    <t>Cow Calving %</t>
  </si>
  <si>
    <t>Enter your information in the yellow highlighted cells.</t>
  </si>
  <si>
    <t>Females Calved</t>
  </si>
  <si>
    <r>
      <rPr>
        <sz val="10"/>
        <color theme="1"/>
        <rFont val="Calibri"/>
        <family val="2"/>
        <scheme val="minor"/>
      </rPr>
      <t xml:space="preserve">** </t>
    </r>
    <r>
      <rPr>
        <b/>
        <sz val="10"/>
        <color theme="1"/>
        <rFont val="Calibri"/>
        <family val="2"/>
        <scheme val="minor"/>
      </rPr>
      <t>Conception Rate</t>
    </r>
    <r>
      <rPr>
        <sz val="10"/>
        <color theme="1"/>
        <rFont val="Calibri"/>
        <family val="2"/>
        <scheme val="minor"/>
      </rPr>
      <t xml:space="preserve"> - Source: BCRC Topic Page, Breeding Cow Management, </t>
    </r>
    <r>
      <rPr>
        <u/>
        <sz val="10"/>
        <color theme="1"/>
        <rFont val="Calibri"/>
        <family val="2"/>
        <scheme val="minor"/>
      </rPr>
      <t>https://www.beefresearch.ca/topics/breeding-cows/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Length of Calving Period</t>
    </r>
    <r>
      <rPr>
        <sz val="10"/>
        <color theme="1"/>
        <rFont val="Calibri"/>
        <family val="2"/>
        <scheme val="minor"/>
      </rPr>
      <t xml:space="preserve"> - Source: BCRC Post, </t>
    </r>
    <r>
      <rPr>
        <i/>
        <sz val="10"/>
        <color theme="1"/>
        <rFont val="Calibri"/>
        <family val="2"/>
        <scheme val="minor"/>
      </rPr>
      <t>Tightening the Calving Season: How to Increase Profitability Through Calving Distribution</t>
    </r>
    <r>
      <rPr>
        <sz val="10"/>
        <color theme="1"/>
        <rFont val="Calibri"/>
        <family val="2"/>
        <scheme val="minor"/>
      </rPr>
      <t xml:space="preserve">, </t>
    </r>
    <r>
      <rPr>
        <u/>
        <sz val="10"/>
        <color theme="1"/>
        <rFont val="Calibri"/>
        <family val="2"/>
        <scheme val="minor"/>
      </rPr>
      <t>https://www.beefresearch.ca/blog/calving-distribution-video</t>
    </r>
    <r>
      <rPr>
        <sz val="10"/>
        <color theme="1"/>
        <rFont val="Calibri"/>
        <family val="2"/>
        <scheme val="minor"/>
      </rPr>
      <t xml:space="preserve">/ 
</t>
    </r>
    <r>
      <rPr>
        <b/>
        <sz val="10"/>
        <color theme="1"/>
        <rFont val="Calibri"/>
        <family val="2"/>
        <scheme val="minor"/>
      </rPr>
      <t>Calving Distribution</t>
    </r>
    <r>
      <rPr>
        <sz val="10"/>
        <color theme="1"/>
        <rFont val="Calibri"/>
        <family val="2"/>
        <scheme val="minor"/>
      </rPr>
      <t xml:space="preserve"> - Source: BCRC Post, </t>
    </r>
    <r>
      <rPr>
        <i/>
        <sz val="10"/>
        <color theme="1"/>
        <rFont val="Calibri"/>
        <family val="2"/>
        <scheme val="minor"/>
      </rPr>
      <t>Tightening the Calving Season: How to Increase Profitability Through Calving Distribution</t>
    </r>
    <r>
      <rPr>
        <sz val="10"/>
        <color theme="1"/>
        <rFont val="Calibri"/>
        <family val="2"/>
        <scheme val="minor"/>
      </rPr>
      <t xml:space="preserve">, </t>
    </r>
    <r>
      <rPr>
        <u/>
        <sz val="10"/>
        <color theme="1"/>
        <rFont val="Calibri"/>
        <family val="2"/>
        <scheme val="minor"/>
      </rPr>
      <t>https://www.beefresearch.ca/blog/calving-distribution-video/</t>
    </r>
    <r>
      <rPr>
        <sz val="10"/>
        <color theme="1"/>
        <rFont val="Calibri"/>
        <family val="2"/>
        <scheme val="minor"/>
      </rPr>
      <t xml:space="preserve"> 
</t>
    </r>
    <r>
      <rPr>
        <b/>
        <sz val="10"/>
        <color theme="1"/>
        <rFont val="Calibri"/>
        <family val="2"/>
        <scheme val="minor"/>
      </rPr>
      <t>Abortion Rate</t>
    </r>
    <r>
      <rPr>
        <sz val="10"/>
        <color theme="1"/>
        <rFont val="Calibri"/>
        <family val="2"/>
        <scheme val="minor"/>
      </rPr>
      <t xml:space="preserve"> - Source: BCRC Topic Page, </t>
    </r>
    <r>
      <rPr>
        <i/>
        <sz val="10"/>
        <color theme="1"/>
        <rFont val="Calibri"/>
        <family val="2"/>
        <scheme val="minor"/>
      </rPr>
      <t>Breeding Cow Management</t>
    </r>
    <r>
      <rPr>
        <sz val="10"/>
        <color theme="1"/>
        <rFont val="Calibri"/>
        <family val="2"/>
        <scheme val="minor"/>
      </rPr>
      <t xml:space="preserve">, </t>
    </r>
    <r>
      <rPr>
        <u/>
        <sz val="10"/>
        <color theme="1"/>
        <rFont val="Calibri"/>
        <family val="2"/>
        <scheme val="minor"/>
      </rPr>
      <t>https://www.beefresearch.ca/topics/breeding-cows/</t>
    </r>
    <r>
      <rPr>
        <i/>
        <u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Calving %</t>
    </r>
    <r>
      <rPr>
        <i/>
        <sz val="10"/>
        <color theme="1"/>
        <rFont val="Calibri"/>
        <family val="2"/>
        <scheme val="minor"/>
      </rPr>
      <t xml:space="preserve"> - Estimated based on industry target conception rate and abortion rate.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</si>
</sst>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i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Segoe UI"/>
      <family val="2"/>
    </font>
    <font>
      <b/>
      <sz val="9"/>
      <color indexed="81"/>
      <name val="Tahoma"/>
      <charset val="1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0" borderId="0" applyBorder="0">
      <protection locked="0"/>
    </xf>
    <xf numFmtId="0" fontId="27" fillId="0" borderId="0" applyNumberFormat="0" applyFill="0" applyBorder="0" applyAlignment="0" applyProtection="0"/>
    <xf numFmtId="0" fontId="29" fillId="6" borderId="0" applyNumberFormat="0" applyBorder="0" applyAlignment="0" applyProtection="0"/>
  </cellStyleXfs>
  <cellXfs count="141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11" fillId="0" borderId="0" xfId="0" applyFont="1"/>
    <xf numFmtId="0" fontId="13" fillId="0" borderId="0" xfId="0" applyFont="1"/>
    <xf numFmtId="0" fontId="8" fillId="0" borderId="0" xfId="0" applyFont="1"/>
    <xf numFmtId="0" fontId="20" fillId="3" borderId="0" xfId="2" applyFont="1" applyFill="1" applyBorder="1" applyAlignment="1" applyProtection="1">
      <alignment horizontal="center"/>
      <protection locked="0"/>
    </xf>
    <xf numFmtId="0" fontId="20" fillId="3" borderId="1" xfId="0" applyFont="1" applyFill="1" applyBorder="1" applyAlignment="1" applyProtection="1">
      <alignment horizontal="center"/>
      <protection locked="0"/>
    </xf>
    <xf numFmtId="0" fontId="20" fillId="3" borderId="0" xfId="0" applyFont="1" applyFill="1" applyAlignment="1" applyProtection="1">
      <alignment horizontal="center"/>
      <protection locked="0"/>
    </xf>
    <xf numFmtId="1" fontId="20" fillId="3" borderId="0" xfId="2" applyNumberFormat="1" applyFont="1" applyFill="1" applyBorder="1" applyAlignment="1" applyProtection="1">
      <alignment horizontal="center"/>
      <protection locked="0"/>
    </xf>
    <xf numFmtId="0" fontId="20" fillId="3" borderId="9" xfId="2" applyFont="1" applyFill="1" applyBorder="1" applyAlignment="1" applyProtection="1">
      <alignment horizontal="center"/>
      <protection locked="0"/>
    </xf>
    <xf numFmtId="0" fontId="13" fillId="3" borderId="4" xfId="0" applyFont="1" applyFill="1" applyBorder="1" applyAlignment="1" applyProtection="1">
      <alignment horizontal="center"/>
      <protection locked="0"/>
    </xf>
    <xf numFmtId="164" fontId="8" fillId="0" borderId="0" xfId="1" applyNumberFormat="1" applyFont="1"/>
    <xf numFmtId="10" fontId="8" fillId="0" borderId="0" xfId="1" applyNumberFormat="1" applyFont="1" applyFill="1"/>
    <xf numFmtId="10" fontId="8" fillId="0" borderId="0" xfId="0" applyNumberFormat="1" applyFont="1"/>
    <xf numFmtId="9" fontId="8" fillId="0" borderId="0" xfId="0" applyNumberFormat="1" applyFont="1"/>
    <xf numFmtId="0" fontId="25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9" fontId="0" fillId="0" borderId="0" xfId="1" applyFont="1" applyFill="1" applyBorder="1"/>
    <xf numFmtId="9" fontId="0" fillId="0" borderId="0" xfId="0" applyNumberFormat="1"/>
    <xf numFmtId="0" fontId="26" fillId="0" borderId="0" xfId="0" applyFont="1" applyAlignment="1">
      <alignment vertical="center" wrapText="1"/>
    </xf>
    <xf numFmtId="10" fontId="26" fillId="0" borderId="0" xfId="0" applyNumberFormat="1" applyFont="1" applyAlignment="1">
      <alignment vertical="center" wrapText="1"/>
    </xf>
    <xf numFmtId="0" fontId="27" fillId="0" borderId="0" xfId="4"/>
    <xf numFmtId="9" fontId="0" fillId="0" borderId="0" xfId="1" applyFont="1"/>
    <xf numFmtId="0" fontId="10" fillId="0" borderId="0" xfId="0" applyFont="1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wrapText="1"/>
    </xf>
    <xf numFmtId="164" fontId="8" fillId="0" borderId="0" xfId="0" applyNumberFormat="1" applyFont="1"/>
    <xf numFmtId="0" fontId="13" fillId="3" borderId="0" xfId="2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7" fillId="0" borderId="0" xfId="0" applyFont="1" applyProtection="1"/>
    <xf numFmtId="0" fontId="0" fillId="0" borderId="0" xfId="0" applyAlignment="1" applyProtection="1">
      <alignment horizontal="center"/>
    </xf>
    <xf numFmtId="0" fontId="11" fillId="0" borderId="0" xfId="0" applyFont="1" applyProtection="1"/>
    <xf numFmtId="0" fontId="14" fillId="0" borderId="0" xfId="0" applyFont="1" applyProtection="1"/>
    <xf numFmtId="0" fontId="6" fillId="0" borderId="0" xfId="0" applyFont="1" applyProtection="1"/>
    <xf numFmtId="0" fontId="17" fillId="3" borderId="0" xfId="0" applyFont="1" applyFill="1" applyProtection="1"/>
    <xf numFmtId="0" fontId="7" fillId="3" borderId="0" xfId="0" applyFont="1" applyFill="1" applyProtection="1"/>
    <xf numFmtId="0" fontId="0" fillId="3" borderId="0" xfId="0" applyFill="1" applyProtection="1"/>
    <xf numFmtId="0" fontId="9" fillId="0" borderId="0" xfId="0" applyFont="1" applyProtection="1"/>
    <xf numFmtId="0" fontId="12" fillId="0" borderId="0" xfId="0" applyFont="1" applyProtection="1"/>
    <xf numFmtId="0" fontId="9" fillId="4" borderId="11" xfId="0" applyFont="1" applyFill="1" applyBorder="1" applyAlignment="1" applyProtection="1">
      <alignment vertical="center"/>
    </xf>
    <xf numFmtId="0" fontId="0" fillId="4" borderId="12" xfId="0" applyFill="1" applyBorder="1" applyProtection="1"/>
    <xf numFmtId="0" fontId="7" fillId="4" borderId="12" xfId="0" applyFont="1" applyFill="1" applyBorder="1" applyAlignment="1" applyProtection="1">
      <alignment vertical="center"/>
    </xf>
    <xf numFmtId="0" fontId="7" fillId="4" borderId="12" xfId="0" applyFont="1" applyFill="1" applyBorder="1" applyProtection="1"/>
    <xf numFmtId="0" fontId="12" fillId="4" borderId="12" xfId="0" applyFont="1" applyFill="1" applyBorder="1" applyProtection="1"/>
    <xf numFmtId="0" fontId="7" fillId="4" borderId="13" xfId="0" applyFont="1" applyFill="1" applyBorder="1" applyProtection="1"/>
    <xf numFmtId="0" fontId="9" fillId="4" borderId="2" xfId="0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18" fillId="0" borderId="2" xfId="0" applyFont="1" applyBorder="1" applyProtection="1"/>
    <xf numFmtId="0" fontId="19" fillId="0" borderId="3" xfId="0" applyFont="1" applyBorder="1" applyProtection="1"/>
    <xf numFmtId="0" fontId="20" fillId="0" borderId="3" xfId="0" applyFont="1" applyBorder="1" applyProtection="1"/>
    <xf numFmtId="0" fontId="20" fillId="0" borderId="5" xfId="0" applyFont="1" applyBorder="1" applyProtection="1"/>
    <xf numFmtId="0" fontId="9" fillId="4" borderId="8" xfId="0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</xf>
    <xf numFmtId="0" fontId="19" fillId="0" borderId="6" xfId="0" applyFont="1" applyBorder="1" applyProtection="1"/>
    <xf numFmtId="0" fontId="19" fillId="0" borderId="0" xfId="0" applyFont="1" applyProtection="1"/>
    <xf numFmtId="0" fontId="20" fillId="0" borderId="0" xfId="0" applyFont="1" applyProtection="1"/>
    <xf numFmtId="0" fontId="13" fillId="0" borderId="0" xfId="0" applyFont="1" applyAlignment="1" applyProtection="1">
      <alignment vertical="center"/>
    </xf>
    <xf numFmtId="0" fontId="20" fillId="0" borderId="7" xfId="0" applyFont="1" applyBorder="1" applyProtection="1"/>
    <xf numFmtId="0" fontId="13" fillId="0" borderId="2" xfId="0" applyFont="1" applyBorder="1" applyAlignment="1" applyProtection="1">
      <alignment horizontal="left" vertical="center"/>
    </xf>
    <xf numFmtId="0" fontId="19" fillId="0" borderId="5" xfId="0" applyFont="1" applyBorder="1" applyProtection="1"/>
    <xf numFmtId="0" fontId="18" fillId="0" borderId="2" xfId="0" applyFont="1" applyBorder="1" applyAlignment="1" applyProtection="1">
      <alignment horizontal="left" vertical="center"/>
    </xf>
    <xf numFmtId="0" fontId="18" fillId="0" borderId="6" xfId="0" applyFont="1" applyBorder="1" applyProtection="1"/>
    <xf numFmtId="0" fontId="20" fillId="0" borderId="1" xfId="0" applyFont="1" applyBorder="1" applyAlignment="1" applyProtection="1">
      <alignment horizontal="center"/>
    </xf>
    <xf numFmtId="1" fontId="20" fillId="5" borderId="0" xfId="2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/>
    </xf>
    <xf numFmtId="0" fontId="19" fillId="0" borderId="7" xfId="0" applyFont="1" applyBorder="1" applyProtection="1"/>
    <xf numFmtId="1" fontId="18" fillId="0" borderId="6" xfId="0" applyNumberFormat="1" applyFont="1" applyBorder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20" fillId="0" borderId="0" xfId="2" applyFont="1" applyFill="1" applyBorder="1" applyProtection="1"/>
    <xf numFmtId="0" fontId="20" fillId="0" borderId="6" xfId="0" applyFont="1" applyBorder="1" applyProtection="1"/>
    <xf numFmtId="0" fontId="18" fillId="0" borderId="6" xfId="0" applyFont="1" applyBorder="1" applyAlignment="1" applyProtection="1">
      <alignment horizontal="center"/>
    </xf>
    <xf numFmtId="9" fontId="20" fillId="5" borderId="0" xfId="2" applyNumberFormat="1" applyFont="1" applyFill="1" applyBorder="1" applyAlignment="1" applyProtection="1">
      <alignment horizontal="center" vertical="center"/>
    </xf>
    <xf numFmtId="9" fontId="13" fillId="0" borderId="6" xfId="1" applyFont="1" applyBorder="1" applyAlignment="1" applyProtection="1">
      <alignment horizontal="center"/>
    </xf>
    <xf numFmtId="9" fontId="18" fillId="0" borderId="6" xfId="1" applyFont="1" applyBorder="1" applyAlignment="1" applyProtection="1">
      <alignment horizontal="center"/>
    </xf>
    <xf numFmtId="9" fontId="20" fillId="0" borderId="0" xfId="2" applyNumberFormat="1" applyFont="1" applyFill="1" applyBorder="1" applyAlignment="1" applyProtection="1">
      <alignment horizontal="center" vertical="center"/>
    </xf>
    <xf numFmtId="0" fontId="18" fillId="0" borderId="0" xfId="0" applyFont="1" applyProtection="1"/>
    <xf numFmtId="9" fontId="20" fillId="0" borderId="0" xfId="0" applyNumberFormat="1" applyFont="1" applyProtection="1"/>
    <xf numFmtId="0" fontId="19" fillId="0" borderId="6" xfId="0" applyFont="1" applyBorder="1" applyAlignment="1" applyProtection="1">
      <alignment horizontal="right"/>
    </xf>
    <xf numFmtId="0" fontId="19" fillId="0" borderId="0" xfId="0" applyFont="1" applyAlignment="1" applyProtection="1">
      <alignment horizontal="center"/>
    </xf>
    <xf numFmtId="9" fontId="13" fillId="0" borderId="6" xfId="0" applyNumberFormat="1" applyFont="1" applyBorder="1" applyAlignment="1" applyProtection="1">
      <alignment horizontal="center"/>
    </xf>
    <xf numFmtId="1" fontId="20" fillId="0" borderId="0" xfId="2" applyNumberFormat="1" applyFont="1" applyFill="1" applyBorder="1" applyAlignment="1" applyProtection="1">
      <alignment horizontal="center" vertical="center"/>
    </xf>
    <xf numFmtId="0" fontId="34" fillId="0" borderId="0" xfId="0" applyFont="1" applyProtection="1"/>
    <xf numFmtId="9" fontId="20" fillId="0" borderId="0" xfId="0" applyNumberFormat="1" applyFont="1" applyAlignment="1" applyProtection="1">
      <alignment horizontal="center"/>
    </xf>
    <xf numFmtId="164" fontId="18" fillId="0" borderId="6" xfId="0" applyNumberFormat="1" applyFont="1" applyBorder="1" applyAlignment="1" applyProtection="1">
      <alignment horizontal="center"/>
    </xf>
    <xf numFmtId="164" fontId="20" fillId="5" borderId="0" xfId="2" applyNumberFormat="1" applyFont="1" applyFill="1" applyBorder="1" applyAlignment="1" applyProtection="1">
      <alignment horizontal="center" vertical="center"/>
    </xf>
    <xf numFmtId="164" fontId="13" fillId="0" borderId="6" xfId="0" applyNumberFormat="1" applyFont="1" applyBorder="1" applyAlignment="1" applyProtection="1">
      <alignment horizontal="center"/>
    </xf>
    <xf numFmtId="164" fontId="18" fillId="0" borderId="6" xfId="1" applyNumberFormat="1" applyFont="1" applyBorder="1" applyAlignment="1" applyProtection="1">
      <alignment horizontal="center"/>
    </xf>
    <xf numFmtId="0" fontId="23" fillId="0" borderId="6" xfId="0" applyFont="1" applyBorder="1" applyAlignment="1" applyProtection="1">
      <alignment horizontal="right"/>
    </xf>
    <xf numFmtId="3" fontId="20" fillId="0" borderId="1" xfId="0" applyNumberFormat="1" applyFont="1" applyBorder="1" applyAlignment="1" applyProtection="1">
      <alignment horizontal="center"/>
    </xf>
    <xf numFmtId="1" fontId="20" fillId="5" borderId="0" xfId="1" applyNumberFormat="1" applyFont="1" applyFill="1" applyBorder="1" applyAlignment="1" applyProtection="1">
      <alignment horizontal="center" vertical="center"/>
    </xf>
    <xf numFmtId="1" fontId="20" fillId="0" borderId="0" xfId="1" applyNumberFormat="1" applyFont="1" applyFill="1" applyBorder="1" applyAlignment="1" applyProtection="1">
      <alignment horizontal="center" vertical="center"/>
    </xf>
    <xf numFmtId="0" fontId="22" fillId="0" borderId="7" xfId="0" applyFont="1" applyBorder="1" applyProtection="1"/>
    <xf numFmtId="0" fontId="20" fillId="0" borderId="0" xfId="2" applyFont="1" applyFill="1" applyBorder="1" applyAlignment="1" applyProtection="1">
      <alignment horizontal="center"/>
    </xf>
    <xf numFmtId="1" fontId="29" fillId="0" borderId="0" xfId="5" applyNumberFormat="1" applyFill="1" applyBorder="1" applyAlignment="1" applyProtection="1">
      <alignment horizontal="center"/>
    </xf>
    <xf numFmtId="0" fontId="13" fillId="0" borderId="6" xfId="0" applyFont="1" applyBorder="1" applyProtection="1"/>
    <xf numFmtId="1" fontId="20" fillId="0" borderId="1" xfId="2" applyNumberFormat="1" applyFont="1" applyFill="1" applyBorder="1" applyAlignment="1" applyProtection="1">
      <alignment horizontal="center"/>
    </xf>
    <xf numFmtId="2" fontId="20" fillId="5" borderId="0" xfId="1" applyNumberFormat="1" applyFont="1" applyFill="1" applyBorder="1" applyAlignment="1" applyProtection="1">
      <alignment horizontal="center" vertical="center"/>
    </xf>
    <xf numFmtId="1" fontId="20" fillId="0" borderId="1" xfId="0" applyNumberFormat="1" applyFont="1" applyBorder="1" applyAlignment="1" applyProtection="1">
      <alignment horizontal="center"/>
    </xf>
    <xf numFmtId="9" fontId="20" fillId="5" borderId="0" xfId="1" applyFont="1" applyFill="1" applyBorder="1" applyAlignment="1" applyProtection="1">
      <alignment horizontal="center"/>
    </xf>
    <xf numFmtId="0" fontId="21" fillId="0" borderId="8" xfId="0" applyFont="1" applyBorder="1" applyAlignment="1" applyProtection="1">
      <alignment horizontal="right"/>
    </xf>
    <xf numFmtId="0" fontId="19" fillId="0" borderId="9" xfId="0" applyFont="1" applyBorder="1" applyProtection="1"/>
    <xf numFmtId="0" fontId="19" fillId="0" borderId="9" xfId="0" applyFont="1" applyBorder="1" applyAlignment="1" applyProtection="1">
      <alignment horizontal="center"/>
    </xf>
    <xf numFmtId="0" fontId="20" fillId="0" borderId="9" xfId="0" applyFont="1" applyBorder="1" applyProtection="1"/>
    <xf numFmtId="0" fontId="20" fillId="0" borderId="9" xfId="0" applyFont="1" applyBorder="1" applyAlignment="1" applyProtection="1">
      <alignment horizontal="center"/>
    </xf>
    <xf numFmtId="0" fontId="20" fillId="0" borderId="10" xfId="0" applyFont="1" applyBorder="1" applyProtection="1"/>
    <xf numFmtId="0" fontId="20" fillId="0" borderId="8" xfId="0" applyFont="1" applyBorder="1" applyProtection="1"/>
    <xf numFmtId="0" fontId="19" fillId="0" borderId="10" xfId="0" applyFont="1" applyBorder="1" applyProtection="1"/>
    <xf numFmtId="0" fontId="18" fillId="0" borderId="8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9" fillId="4" borderId="2" xfId="0" applyFont="1" applyFill="1" applyBorder="1" applyAlignment="1" applyProtection="1">
      <alignment vertical="center"/>
    </xf>
    <xf numFmtId="0" fontId="15" fillId="4" borderId="3" xfId="0" applyFont="1" applyFill="1" applyBorder="1" applyProtection="1"/>
    <xf numFmtId="0" fontId="16" fillId="4" borderId="3" xfId="0" applyFont="1" applyFill="1" applyBorder="1" applyAlignment="1" applyProtection="1">
      <alignment horizontal="center"/>
    </xf>
    <xf numFmtId="0" fontId="10" fillId="4" borderId="3" xfId="0" applyFont="1" applyFill="1" applyBorder="1" applyProtection="1"/>
    <xf numFmtId="0" fontId="7" fillId="4" borderId="5" xfId="0" applyFont="1" applyFill="1" applyBorder="1" applyProtection="1"/>
    <xf numFmtId="0" fontId="0" fillId="4" borderId="8" xfId="0" applyFill="1" applyBorder="1" applyProtection="1"/>
    <xf numFmtId="0" fontId="0" fillId="4" borderId="9" xfId="0" applyFill="1" applyBorder="1" applyProtection="1"/>
    <xf numFmtId="0" fontId="7" fillId="4" borderId="9" xfId="0" applyFont="1" applyFill="1" applyBorder="1" applyProtection="1"/>
    <xf numFmtId="0" fontId="10" fillId="4" borderId="9" xfId="0" applyFont="1" applyFill="1" applyBorder="1" applyAlignment="1" applyProtection="1">
      <alignment horizontal="center"/>
    </xf>
    <xf numFmtId="0" fontId="16" fillId="4" borderId="9" xfId="0" applyFont="1" applyFill="1" applyBorder="1" applyAlignment="1" applyProtection="1">
      <alignment horizontal="center"/>
    </xf>
    <xf numFmtId="0" fontId="7" fillId="4" borderId="10" xfId="0" applyFont="1" applyFill="1" applyBorder="1" applyProtection="1"/>
    <xf numFmtId="9" fontId="7" fillId="0" borderId="0" xfId="0" applyNumberFormat="1" applyFont="1" applyProtection="1"/>
    <xf numFmtId="1" fontId="19" fillId="0" borderId="0" xfId="0" applyNumberFormat="1" applyFont="1" applyAlignment="1" applyProtection="1">
      <alignment horizontal="center"/>
    </xf>
    <xf numFmtId="0" fontId="7" fillId="0" borderId="7" xfId="0" applyFont="1" applyBorder="1" applyProtection="1"/>
    <xf numFmtId="9" fontId="19" fillId="0" borderId="0" xfId="0" applyNumberFormat="1" applyFont="1" applyAlignment="1" applyProtection="1">
      <alignment horizontal="center"/>
    </xf>
    <xf numFmtId="164" fontId="19" fillId="0" borderId="0" xfId="0" applyNumberFormat="1" applyFont="1" applyAlignment="1" applyProtection="1">
      <alignment horizontal="center"/>
    </xf>
    <xf numFmtId="9" fontId="7" fillId="0" borderId="0" xfId="0" applyNumberFormat="1" applyFont="1" applyAlignment="1" applyProtection="1">
      <alignment horizontal="right"/>
    </xf>
    <xf numFmtId="0" fontId="13" fillId="0" borderId="8" xfId="0" applyFont="1" applyBorder="1" applyProtection="1"/>
    <xf numFmtId="164" fontId="20" fillId="0" borderId="9" xfId="0" applyNumberFormat="1" applyFont="1" applyBorder="1" applyAlignment="1" applyProtection="1">
      <alignment horizontal="center"/>
    </xf>
    <xf numFmtId="9" fontId="20" fillId="0" borderId="9" xfId="0" applyNumberFormat="1" applyFont="1" applyBorder="1" applyAlignment="1" applyProtection="1">
      <alignment horizontal="center"/>
    </xf>
    <xf numFmtId="0" fontId="7" fillId="0" borderId="10" xfId="0" applyFont="1" applyBorder="1" applyProtection="1"/>
    <xf numFmtId="0" fontId="33" fillId="0" borderId="3" xfId="0" applyFont="1" applyBorder="1" applyProtection="1"/>
    <xf numFmtId="164" fontId="20" fillId="0" borderId="3" xfId="0" applyNumberFormat="1" applyFont="1" applyBorder="1" applyAlignment="1" applyProtection="1">
      <alignment horizontal="center"/>
    </xf>
    <xf numFmtId="0" fontId="20" fillId="0" borderId="3" xfId="0" applyFont="1" applyBorder="1" applyAlignment="1" applyProtection="1">
      <alignment horizontal="center"/>
    </xf>
    <xf numFmtId="9" fontId="20" fillId="0" borderId="3" xfId="0" applyNumberFormat="1" applyFont="1" applyBorder="1" applyAlignment="1" applyProtection="1">
      <alignment horizontal="center"/>
    </xf>
    <xf numFmtId="0" fontId="7" fillId="0" borderId="3" xfId="0" applyFont="1" applyBorder="1" applyProtection="1"/>
    <xf numFmtId="0" fontId="28" fillId="0" borderId="0" xfId="0" applyFont="1" applyAlignment="1" applyProtection="1">
      <alignment horizontal="left" vertical="top" wrapText="1"/>
    </xf>
    <xf numFmtId="0" fontId="30" fillId="0" borderId="0" xfId="0" applyFont="1" applyAlignment="1" applyProtection="1">
      <alignment horizontal="left" wrapText="1"/>
    </xf>
  </cellXfs>
  <cellStyles count="6">
    <cellStyle name="Bad" xfId="5" builtinId="27"/>
    <cellStyle name="Good" xfId="2" builtinId="26"/>
    <cellStyle name="Hyperlink" xfId="4" builtinId="8"/>
    <cellStyle name="Normal" xfId="0" builtinId="0"/>
    <cellStyle name="Normal 2" xfId="3" xr:uid="{00000000-0005-0000-0000-000003000000}"/>
    <cellStyle name="Percent" xfId="1" builtinId="5"/>
  </cellStyles>
  <dxfs count="4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Evaluating where improvements can be made from breeding through weaning</a:t>
            </a:r>
          </a:p>
        </c:rich>
      </c:tx>
      <c:layout>
        <c:manualLayout>
          <c:xMode val="edge"/>
          <c:yMode val="edge"/>
          <c:x val="0.14317032693199666"/>
          <c:y val="2.8301886792452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04713977966023E-2"/>
          <c:y val="0.29742980240677463"/>
          <c:w val="0.87234539008193368"/>
          <c:h val="0.59314440647749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Production_Indicators!$K$58</c:f>
              <c:strCache>
                <c:ptCount val="1"/>
                <c:pt idx="0">
                  <c:v>Your Numbers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Production_Indicators!$J$59:$J$62</c:f>
              <c:strCache>
                <c:ptCount val="4"/>
                <c:pt idx="0">
                  <c:v>Females Exposed</c:v>
                </c:pt>
                <c:pt idx="1">
                  <c:v>Females Pregnant</c:v>
                </c:pt>
                <c:pt idx="2">
                  <c:v>Females Calved</c:v>
                </c:pt>
                <c:pt idx="3">
                  <c:v>Calves Weaned</c:v>
                </c:pt>
              </c:strCache>
            </c:strRef>
          </c:cat>
          <c:val>
            <c:numRef>
              <c:f>Production_Indicators!$K$59:$K$62</c:f>
              <c:numCache>
                <c:formatCode>0%</c:formatCode>
                <c:ptCount val="4"/>
                <c:pt idx="0">
                  <c:v>1</c:v>
                </c:pt>
                <c:pt idx="1">
                  <c:v>0.81066666666666665</c:v>
                </c:pt>
                <c:pt idx="2">
                  <c:v>0.80266666666666664</c:v>
                </c:pt>
                <c:pt idx="3">
                  <c:v>0.79466666666666663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0-4619-8B4B-5F0273B85275}"/>
            </c:ext>
          </c:extLst>
        </c:ser>
        <c:ser>
          <c:idx val="1"/>
          <c:order val="1"/>
          <c:tx>
            <c:strRef>
              <c:f>Production_Indicators!$L$58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Production_Indicators!$J$59:$J$62</c:f>
              <c:strCache>
                <c:ptCount val="4"/>
                <c:pt idx="0">
                  <c:v>Females Exposed</c:v>
                </c:pt>
                <c:pt idx="1">
                  <c:v>Females Pregnant</c:v>
                </c:pt>
                <c:pt idx="2">
                  <c:v>Females Calved</c:v>
                </c:pt>
                <c:pt idx="3">
                  <c:v>Calves Weaned</c:v>
                </c:pt>
              </c:strCache>
            </c:strRef>
          </c:cat>
          <c:val>
            <c:numRef>
              <c:f>Production_Indicators!$L$59:$L$62</c:f>
              <c:numCache>
                <c:formatCode>0%</c:formatCode>
                <c:ptCount val="4"/>
                <c:pt idx="0">
                  <c:v>1</c:v>
                </c:pt>
                <c:pt idx="1">
                  <c:v>0.94</c:v>
                </c:pt>
                <c:pt idx="2">
                  <c:v>0.90999999999999992</c:v>
                </c:pt>
                <c:pt idx="3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00-4619-8B4B-5F0273B85275}"/>
            </c:ext>
          </c:extLst>
        </c:ser>
        <c:ser>
          <c:idx val="2"/>
          <c:order val="2"/>
          <c:tx>
            <c:strRef>
              <c:f>Production_Indicators!$M$58</c:f>
              <c:strCache>
                <c:ptCount val="1"/>
                <c:pt idx="0">
                  <c:v>Regional Benchmark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Production_Indicators!$J$59:$J$62</c:f>
              <c:strCache>
                <c:ptCount val="4"/>
                <c:pt idx="0">
                  <c:v>Females Exposed</c:v>
                </c:pt>
                <c:pt idx="1">
                  <c:v>Females Pregnant</c:v>
                </c:pt>
                <c:pt idx="2">
                  <c:v>Females Calved</c:v>
                </c:pt>
                <c:pt idx="3">
                  <c:v>Calves Weaned</c:v>
                </c:pt>
              </c:strCache>
            </c:strRef>
          </c:cat>
          <c:val>
            <c:numRef>
              <c:f>Production_Indicators!$M$59:$M$62</c:f>
              <c:numCache>
                <c:formatCode>0%</c:formatCode>
                <c:ptCount val="4"/>
                <c:pt idx="0">
                  <c:v>1</c:v>
                </c:pt>
                <c:pt idx="1">
                  <c:v>0.92400000000000004</c:v>
                </c:pt>
                <c:pt idx="2">
                  <c:v>0.89700000000000002</c:v>
                </c:pt>
                <c:pt idx="3">
                  <c:v>0.85621161600000006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00-4619-8B4B-5F0273B85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-19"/>
        <c:axId val="336555936"/>
        <c:axId val="336556264"/>
      </c:barChart>
      <c:catAx>
        <c:axId val="3365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556264"/>
        <c:crosses val="autoZero"/>
        <c:auto val="1"/>
        <c:lblAlgn val="ctr"/>
        <c:lblOffset val="100"/>
        <c:noMultiLvlLbl val="0"/>
      </c:catAx>
      <c:valAx>
        <c:axId val="3365562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55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526919589596757"/>
          <c:y val="0.20367924528301887"/>
          <c:w val="0.8644186113099499"/>
          <c:h val="7.178868773960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2839519</xdr:colOff>
      <xdr:row>4</xdr:row>
      <xdr:rowOff>20743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5CB22FC5-86AD-42DC-AFF8-289EBB9E7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827242" cy="1066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190804</xdr:colOff>
      <xdr:row>56</xdr:row>
      <xdr:rowOff>98119</xdr:rowOff>
    </xdr:from>
    <xdr:to>
      <xdr:col>13</xdr:col>
      <xdr:colOff>2073995</xdr:colOff>
      <xdr:row>69</xdr:row>
      <xdr:rowOff>57999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9C2B1C6-25EE-4725-BEB9-8F6E48F372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</xdr:colOff>
      <xdr:row>5</xdr:row>
      <xdr:rowOff>7620</xdr:rowOff>
    </xdr:from>
    <xdr:to>
      <xdr:col>15</xdr:col>
      <xdr:colOff>444469</xdr:colOff>
      <xdr:row>43</xdr:row>
      <xdr:rowOff>167997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F95125-40DD-96D8-B501-CB0E92791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4905" y="1066800"/>
          <a:ext cx="5326984" cy="73631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dsu.edu/fileadmin/chaps/Benchmarks2022-lt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zoomScale="90" zoomScaleNormal="90" zoomScaleSheetLayoutView="100" workbookViewId="0">
      <selection activeCell="O23" sqref="O23"/>
    </sheetView>
  </sheetViews>
  <sheetFormatPr defaultRowHeight="14.4" x14ac:dyDescent="0.3"/>
  <cols>
    <col min="1" max="1" width="44.21875" customWidth="1"/>
    <col min="2" max="2" width="2.5546875" customWidth="1"/>
    <col min="3" max="3" width="37.77734375" style="4" customWidth="1"/>
    <col min="4" max="4" width="2.6640625" style="4" customWidth="1"/>
    <col min="5" max="5" width="8.88671875" style="4"/>
    <col min="6" max="6" width="2.33203125" style="4" customWidth="1"/>
    <col min="7" max="7" width="8.88671875" style="4"/>
    <col min="8" max="8" width="12.33203125" style="4" customWidth="1"/>
    <col min="9" max="9" width="2.88671875" style="4" customWidth="1"/>
    <col min="10" max="10" width="8.88671875" style="4" customWidth="1"/>
    <col min="11" max="11" width="25.33203125" customWidth="1"/>
    <col min="12" max="12" width="2.77734375" customWidth="1"/>
    <col min="13" max="13" width="15.33203125" style="3" customWidth="1"/>
    <col min="14" max="14" width="30.44140625" customWidth="1"/>
    <col min="15" max="15" width="37.88671875" bestFit="1" customWidth="1"/>
    <col min="16" max="16" width="36.6640625" bestFit="1" customWidth="1"/>
  </cols>
  <sheetData>
    <row r="1" spans="1:14" x14ac:dyDescent="0.3">
      <c r="A1" s="32"/>
      <c r="B1" s="32"/>
      <c r="C1" s="33"/>
      <c r="D1" s="33"/>
      <c r="E1" s="33"/>
      <c r="F1" s="33"/>
      <c r="G1" s="33"/>
      <c r="H1" s="33"/>
      <c r="I1" s="33"/>
      <c r="J1" s="33"/>
      <c r="K1" s="32"/>
      <c r="L1" s="32"/>
      <c r="M1" s="34"/>
      <c r="N1" s="32"/>
    </row>
    <row r="2" spans="1:14" ht="23.4" x14ac:dyDescent="0.45">
      <c r="A2" s="32"/>
      <c r="B2" s="32"/>
      <c r="C2" s="33"/>
      <c r="D2" s="33"/>
      <c r="E2" s="35" t="s">
        <v>24</v>
      </c>
      <c r="F2" s="33"/>
      <c r="G2" s="33"/>
      <c r="H2" s="33"/>
      <c r="I2" s="33"/>
      <c r="J2" s="33"/>
      <c r="K2" s="32"/>
      <c r="L2" s="32"/>
      <c r="M2" s="34"/>
      <c r="N2" s="32"/>
    </row>
    <row r="3" spans="1:14" ht="18" x14ac:dyDescent="0.35">
      <c r="A3" s="32"/>
      <c r="B3" s="32"/>
      <c r="C3" s="33"/>
      <c r="D3" s="33"/>
      <c r="E3" s="36" t="s">
        <v>77</v>
      </c>
      <c r="F3" s="33"/>
      <c r="G3" s="33"/>
      <c r="H3" s="33"/>
      <c r="I3" s="33"/>
      <c r="J3" s="33"/>
      <c r="K3" s="32"/>
      <c r="L3" s="32"/>
      <c r="M3" s="34"/>
      <c r="N3" s="32"/>
    </row>
    <row r="4" spans="1:14" ht="28.5" customHeight="1" x14ac:dyDescent="0.35">
      <c r="A4" s="37"/>
      <c r="B4" s="32"/>
      <c r="C4" s="33"/>
      <c r="D4" s="33"/>
      <c r="E4" s="38" t="s">
        <v>94</v>
      </c>
      <c r="F4" s="39"/>
      <c r="G4" s="39"/>
      <c r="H4" s="39"/>
      <c r="I4" s="39"/>
      <c r="J4" s="39"/>
      <c r="K4" s="40"/>
      <c r="L4" s="32"/>
      <c r="M4" s="34"/>
      <c r="N4" s="32"/>
    </row>
    <row r="5" spans="1:14" ht="28.5" customHeight="1" thickBot="1" x14ac:dyDescent="0.45">
      <c r="A5" s="41"/>
      <c r="B5" s="32"/>
      <c r="C5" s="33"/>
      <c r="D5" s="33"/>
      <c r="E5" s="42"/>
      <c r="F5" s="33"/>
      <c r="G5" s="33"/>
      <c r="H5" s="33"/>
      <c r="I5" s="33"/>
      <c r="J5" s="33"/>
      <c r="K5" s="32"/>
      <c r="L5" s="32"/>
      <c r="M5" s="34"/>
      <c r="N5" s="32"/>
    </row>
    <row r="6" spans="1:14" ht="28.5" customHeight="1" thickBot="1" x14ac:dyDescent="0.45">
      <c r="A6" s="43" t="s">
        <v>28</v>
      </c>
      <c r="B6" s="44"/>
      <c r="C6" s="45"/>
      <c r="D6" s="46"/>
      <c r="E6" s="47"/>
      <c r="F6" s="46"/>
      <c r="G6" s="46"/>
      <c r="H6" s="48"/>
      <c r="I6" s="33"/>
      <c r="J6" s="49" t="s">
        <v>83</v>
      </c>
      <c r="K6" s="50"/>
      <c r="L6" s="32"/>
      <c r="M6" s="49" t="s">
        <v>84</v>
      </c>
      <c r="N6" s="50"/>
    </row>
    <row r="7" spans="1:14" ht="18.75" customHeight="1" thickBot="1" x14ac:dyDescent="0.35">
      <c r="A7" s="51" t="s">
        <v>11</v>
      </c>
      <c r="B7" s="52"/>
      <c r="C7" s="13" t="s">
        <v>12</v>
      </c>
      <c r="D7" s="53" t="s">
        <v>64</v>
      </c>
      <c r="E7" s="53"/>
      <c r="F7" s="53"/>
      <c r="G7" s="53"/>
      <c r="H7" s="54"/>
      <c r="I7" s="33"/>
      <c r="J7" s="55"/>
      <c r="K7" s="56"/>
      <c r="L7" s="32"/>
      <c r="M7" s="55"/>
      <c r="N7" s="56"/>
    </row>
    <row r="8" spans="1:14" ht="21.6" customHeight="1" x14ac:dyDescent="0.3">
      <c r="A8" s="57"/>
      <c r="B8" s="58"/>
      <c r="C8" s="59"/>
      <c r="D8" s="59"/>
      <c r="E8" s="59"/>
      <c r="F8" s="59"/>
      <c r="G8" s="60" t="s">
        <v>25</v>
      </c>
      <c r="H8" s="61"/>
      <c r="I8" s="33"/>
      <c r="J8" s="62" t="s">
        <v>9</v>
      </c>
      <c r="K8" s="63"/>
      <c r="L8" s="58"/>
      <c r="M8" s="64" t="str">
        <f>IF($C$7="Western Canada","Western Canada",(IF($C$7="Eastern Canada","Eastern Canada",IF($C$7="National","National","NA"))))</f>
        <v>Western Canada</v>
      </c>
      <c r="N8" s="63"/>
    </row>
    <row r="9" spans="1:14" ht="15.6" x14ac:dyDescent="0.3">
      <c r="A9" s="65" t="s">
        <v>6</v>
      </c>
      <c r="B9" s="58"/>
      <c r="C9" s="66" t="s">
        <v>0</v>
      </c>
      <c r="D9" s="59"/>
      <c r="E9" s="9">
        <v>375</v>
      </c>
      <c r="F9" s="59"/>
      <c r="G9" s="67">
        <f>ROUND(E9/E10,0)</f>
        <v>19</v>
      </c>
      <c r="H9" s="61"/>
      <c r="I9" s="33"/>
      <c r="J9" s="68" t="s">
        <v>41</v>
      </c>
      <c r="K9" s="69"/>
      <c r="L9" s="58"/>
      <c r="M9" s="70">
        <f>IF($C$7="Western Canada",'Regional Benchmarks'!$B11,(IF($C$7="Eastern Canada",'Regional Benchmarks'!$C11,IF($C$7="National",'Regional Benchmarks'!$D11))))</f>
        <v>20.100000000000001</v>
      </c>
      <c r="N9" s="69"/>
    </row>
    <row r="10" spans="1:14" ht="15.6" x14ac:dyDescent="0.3">
      <c r="A10" s="65"/>
      <c r="B10" s="58"/>
      <c r="C10" s="71" t="s">
        <v>34</v>
      </c>
      <c r="D10" s="59"/>
      <c r="E10" s="10">
        <v>20</v>
      </c>
      <c r="F10" s="59"/>
      <c r="G10" s="72"/>
      <c r="H10" s="61"/>
      <c r="I10" s="33"/>
      <c r="J10" s="73"/>
      <c r="K10" s="69"/>
      <c r="L10" s="58"/>
      <c r="M10" s="74"/>
      <c r="N10" s="69"/>
    </row>
    <row r="11" spans="1:14" ht="16.2" customHeight="1" x14ac:dyDescent="0.3">
      <c r="A11" s="65"/>
      <c r="B11" s="58"/>
      <c r="C11" s="59"/>
      <c r="D11" s="59"/>
      <c r="E11" s="59"/>
      <c r="F11" s="59"/>
      <c r="G11" s="72"/>
      <c r="H11" s="61"/>
      <c r="I11" s="33"/>
      <c r="J11" s="73"/>
      <c r="K11" s="69"/>
      <c r="L11" s="58"/>
      <c r="M11" s="74"/>
      <c r="N11" s="69"/>
    </row>
    <row r="12" spans="1:14" ht="15.6" x14ac:dyDescent="0.3">
      <c r="A12" s="65" t="s">
        <v>29</v>
      </c>
      <c r="B12" s="58"/>
      <c r="C12" s="66" t="s">
        <v>1</v>
      </c>
      <c r="D12" s="59"/>
      <c r="E12" s="9">
        <v>304</v>
      </c>
      <c r="F12" s="59"/>
      <c r="G12" s="75">
        <f>E12/E13</f>
        <v>0.81066666666666665</v>
      </c>
      <c r="H12" s="61"/>
      <c r="I12" s="33"/>
      <c r="J12" s="76">
        <v>0.94</v>
      </c>
      <c r="K12" s="69" t="str">
        <f>IF($G12=0,"",IF($G12&gt;=J12,"Meets or Exceeds Target","Opportunity to Improve"))</f>
        <v>Opportunity to Improve</v>
      </c>
      <c r="L12" s="58"/>
      <c r="M12" s="77">
        <f>IF($C$7="Western Canada",'Regional Benchmarks'!$B14,(IF($C$7="Eastern Canada",'Regional Benchmarks'!$C14,IF($C$7="National",'Regional Benchmarks'!$D14))))</f>
        <v>0.92400000000000004</v>
      </c>
      <c r="N12" s="69" t="str">
        <f>IF($G12=0,"",IF(M12="N/A","",IF($G12&gt;=M12,"Meets or Exceeds Benchmark","Opportunity to Improve")))</f>
        <v>Opportunity to Improve</v>
      </c>
    </row>
    <row r="13" spans="1:14" ht="15.6" x14ac:dyDescent="0.3">
      <c r="A13" s="57"/>
      <c r="B13" s="58"/>
      <c r="C13" s="71" t="s">
        <v>0</v>
      </c>
      <c r="D13" s="59"/>
      <c r="E13" s="71">
        <f>+E9</f>
        <v>375</v>
      </c>
      <c r="F13" s="59"/>
      <c r="G13" s="78"/>
      <c r="H13" s="61"/>
      <c r="I13" s="33"/>
      <c r="J13" s="73"/>
      <c r="K13" s="69"/>
      <c r="L13" s="58"/>
      <c r="M13" s="74"/>
      <c r="N13" s="69"/>
    </row>
    <row r="14" spans="1:14" ht="15.6" customHeight="1" x14ac:dyDescent="0.3">
      <c r="A14" s="58"/>
      <c r="B14" s="58"/>
      <c r="C14" s="71"/>
      <c r="D14" s="59"/>
      <c r="E14" s="71"/>
      <c r="F14" s="59"/>
      <c r="G14" s="78"/>
      <c r="H14" s="61"/>
      <c r="I14" s="33"/>
      <c r="J14" s="73"/>
      <c r="K14" s="69"/>
      <c r="L14" s="58"/>
      <c r="M14" s="74"/>
      <c r="N14" s="69"/>
    </row>
    <row r="15" spans="1:14" ht="15.6" x14ac:dyDescent="0.3">
      <c r="A15" s="79" t="s">
        <v>90</v>
      </c>
      <c r="B15" s="58"/>
      <c r="C15" s="59" t="s">
        <v>58</v>
      </c>
      <c r="D15" s="59"/>
      <c r="E15" s="59"/>
      <c r="F15" s="59"/>
      <c r="G15" s="31">
        <v>53</v>
      </c>
      <c r="H15" s="61" t="s">
        <v>5</v>
      </c>
      <c r="I15" s="33"/>
      <c r="J15" s="68">
        <v>63</v>
      </c>
      <c r="K15" s="69" t="str">
        <f>IF($G15="","",IF($G15&lt;=63,"Meets or Exceeds Target","Opportunity to improve"))</f>
        <v>Meets or Exceeds Target</v>
      </c>
      <c r="L15" s="58"/>
      <c r="M15" s="74">
        <f>IF($C$7="Western Canada",'Regional Benchmarks'!$B17,(IF($C$7="Eastern Canada",'Regional Benchmarks'!$C17,IF($C$7="National",'Regional Benchmarks'!$D17))))</f>
        <v>83</v>
      </c>
      <c r="N15" s="69" t="str">
        <f>IF($G15="","",IF($G15&lt;=M15,"Meets or Exceeds Benchmark","Opportunity to Improve"))</f>
        <v>Meets or Exceeds Benchmark</v>
      </c>
    </row>
    <row r="16" spans="1:14" ht="15.6" customHeight="1" x14ac:dyDescent="0.3">
      <c r="A16" s="57"/>
      <c r="B16" s="58"/>
      <c r="C16" s="59"/>
      <c r="D16" s="59"/>
      <c r="E16" s="59"/>
      <c r="F16" s="59"/>
      <c r="G16" s="59"/>
      <c r="H16" s="61"/>
      <c r="I16" s="33"/>
      <c r="J16" s="73"/>
      <c r="K16" s="69"/>
      <c r="L16" s="58"/>
      <c r="M16" s="74"/>
      <c r="N16" s="69"/>
    </row>
    <row r="17" spans="1:15" ht="15.6" x14ac:dyDescent="0.3">
      <c r="A17" s="65" t="s">
        <v>30</v>
      </c>
      <c r="B17" s="58"/>
      <c r="C17" s="59"/>
      <c r="D17" s="59"/>
      <c r="E17" s="59"/>
      <c r="F17" s="59"/>
      <c r="G17" s="80"/>
      <c r="H17" s="61"/>
      <c r="I17" s="33"/>
      <c r="J17" s="73"/>
      <c r="K17" s="69"/>
      <c r="L17" s="58"/>
      <c r="M17" s="74"/>
      <c r="N17" s="69"/>
    </row>
    <row r="18" spans="1:15" ht="15.6" x14ac:dyDescent="0.3">
      <c r="A18" s="81" t="s">
        <v>16</v>
      </c>
      <c r="B18" s="58"/>
      <c r="C18" s="82" t="s">
        <v>13</v>
      </c>
      <c r="D18" s="59"/>
      <c r="E18" s="10">
        <v>184</v>
      </c>
      <c r="F18" s="59"/>
      <c r="G18" s="75">
        <f>E18/SUM(E$18:E$21)</f>
        <v>0.60927152317880795</v>
      </c>
      <c r="H18" s="61"/>
      <c r="I18" s="33"/>
      <c r="J18" s="83">
        <v>0.6</v>
      </c>
      <c r="K18" s="69" t="str">
        <f>IF(G18=0,"",IF(G18&gt;=J18,"Meets or Exceeds Target","Opportunity to Improve"))</f>
        <v>Meets or Exceeds Target</v>
      </c>
      <c r="L18" s="58"/>
      <c r="M18" s="77">
        <f>IF($C$7="Western Canada",'Regional Benchmarks'!$B20,(IF($C$7="Eastern Canada",'Regional Benchmarks'!$C20,IF($C$7="National",'Regional Benchmarks'!$D20))))</f>
        <v>0.60399999999999998</v>
      </c>
      <c r="N18" s="69" t="str">
        <f>IF($G18="","",IF($G18&gt;=M18,"Meets or Exceeds Benchmark","Opportunity to Improve"))</f>
        <v>Meets or Exceeds Benchmark</v>
      </c>
    </row>
    <row r="19" spans="1:15" ht="15.6" x14ac:dyDescent="0.3">
      <c r="A19" s="81" t="s">
        <v>17</v>
      </c>
      <c r="B19" s="58"/>
      <c r="C19" s="82" t="s">
        <v>14</v>
      </c>
      <c r="D19" s="59"/>
      <c r="E19" s="10">
        <v>104</v>
      </c>
      <c r="F19" s="59"/>
      <c r="G19" s="75">
        <f>E19/SUM(E$18:E$21)</f>
        <v>0.3443708609271523</v>
      </c>
      <c r="H19" s="61"/>
      <c r="I19" s="33"/>
      <c r="J19" s="83">
        <v>0.25</v>
      </c>
      <c r="K19" s="69"/>
      <c r="L19" s="58"/>
      <c r="M19" s="77">
        <f>IF($C$7="Western Canada",'Regional Benchmarks'!$B21,(IF($C$7="Eastern Canada",'Regional Benchmarks'!$C21,IF($C$7="National",'Regional Benchmarks'!$D21))))</f>
        <v>0.254</v>
      </c>
      <c r="N19" s="69"/>
    </row>
    <row r="20" spans="1:15" ht="15.6" x14ac:dyDescent="0.3">
      <c r="A20" s="81" t="s">
        <v>18</v>
      </c>
      <c r="B20" s="58"/>
      <c r="C20" s="82" t="s">
        <v>80</v>
      </c>
      <c r="D20" s="59"/>
      <c r="E20" s="10">
        <v>14</v>
      </c>
      <c r="F20" s="59"/>
      <c r="G20" s="75">
        <f>E20/SUM(E$18:E$21)</f>
        <v>4.6357615894039736E-2</v>
      </c>
      <c r="H20" s="61"/>
      <c r="I20" s="33"/>
      <c r="J20" s="83">
        <v>0.1</v>
      </c>
      <c r="K20" s="69"/>
      <c r="L20" s="58"/>
      <c r="M20" s="77">
        <f>IF($C$7="Western Canada",'Regional Benchmarks'!$B22,(IF($C$7="Eastern Canada",'Regional Benchmarks'!$C22,IF($C$7="National",'Regional Benchmarks'!$D22))))</f>
        <v>0.10199999999999999</v>
      </c>
      <c r="N20" s="69"/>
    </row>
    <row r="21" spans="1:15" ht="15.6" x14ac:dyDescent="0.3">
      <c r="A21" s="81" t="s">
        <v>19</v>
      </c>
      <c r="B21" s="58"/>
      <c r="C21" s="82" t="s">
        <v>81</v>
      </c>
      <c r="D21" s="59"/>
      <c r="E21" s="10">
        <v>0</v>
      </c>
      <c r="F21" s="59"/>
      <c r="G21" s="75">
        <f>E21/SUM(E$18:E$21)</f>
        <v>0</v>
      </c>
      <c r="H21" s="61"/>
      <c r="I21" s="33"/>
      <c r="J21" s="83">
        <v>0.05</v>
      </c>
      <c r="K21" s="69"/>
      <c r="L21" s="58"/>
      <c r="M21" s="77">
        <f>IF($C$7="Western Canada",'Regional Benchmarks'!$B23,(IF($C$7="Eastern Canada",'Regional Benchmarks'!$C23,IF($C$7="National",'Regional Benchmarks'!$D23))))</f>
        <v>3.9E-2</v>
      </c>
      <c r="N21" s="69"/>
    </row>
    <row r="22" spans="1:15" ht="15.6" x14ac:dyDescent="0.3">
      <c r="A22" s="81"/>
      <c r="B22" s="58"/>
      <c r="C22" s="82" t="s">
        <v>86</v>
      </c>
      <c r="D22" s="59"/>
      <c r="E22" s="84">
        <f>SUM(E18:E21)</f>
        <v>302</v>
      </c>
      <c r="F22" s="85"/>
      <c r="G22" s="85" t="s">
        <v>87</v>
      </c>
      <c r="H22" s="61"/>
      <c r="I22" s="33"/>
      <c r="J22" s="83"/>
      <c r="K22" s="69"/>
      <c r="L22" s="58"/>
      <c r="M22" s="77"/>
      <c r="N22" s="69"/>
    </row>
    <row r="23" spans="1:15" ht="15.6" customHeight="1" x14ac:dyDescent="0.3">
      <c r="A23" s="57"/>
      <c r="B23" s="58"/>
      <c r="C23" s="59"/>
      <c r="D23" s="59"/>
      <c r="E23" s="59"/>
      <c r="F23" s="59"/>
      <c r="G23" s="86"/>
      <c r="H23" s="61"/>
      <c r="I23" s="33"/>
      <c r="J23" s="73"/>
      <c r="K23" s="69"/>
      <c r="L23" s="58"/>
      <c r="M23" s="87"/>
      <c r="N23" s="69"/>
    </row>
    <row r="24" spans="1:15" ht="15.6" x14ac:dyDescent="0.3">
      <c r="A24" s="65" t="s">
        <v>62</v>
      </c>
      <c r="B24" s="58"/>
      <c r="C24" s="66" t="s">
        <v>61</v>
      </c>
      <c r="D24" s="59"/>
      <c r="E24" s="66">
        <f>+E12-E27</f>
        <v>3</v>
      </c>
      <c r="F24" s="59"/>
      <c r="G24" s="88">
        <f>E24/E25</f>
        <v>9.8684210526315784E-3</v>
      </c>
      <c r="H24" s="61"/>
      <c r="I24" s="33"/>
      <c r="J24" s="89">
        <v>0.03</v>
      </c>
      <c r="K24" s="69" t="str">
        <f>IF($G24=0,"",IF($G24&lt;=J24,"Meets or Exceeds Target","Opportunity to Improve"))</f>
        <v>Meets or Exceeds Target</v>
      </c>
      <c r="L24" s="58"/>
      <c r="M24" s="90">
        <f>IF($C$7="Western Canada",'Regional Benchmarks'!$B25,(IF($C$7="Eastern Canada",'Regional Benchmarks'!$C25,IF($C$7="National",'Regional Benchmarks'!$D25))))</f>
        <v>1.01E-2</v>
      </c>
      <c r="N24" s="69" t="str">
        <f>IF($G24="","",IF($G24&lt;=M24,"Meets or Exceeds Benchmark","Opportunity to Improve"))</f>
        <v>Meets or Exceeds Benchmark</v>
      </c>
    </row>
    <row r="25" spans="1:15" ht="15.6" x14ac:dyDescent="0.3">
      <c r="A25" s="57"/>
      <c r="B25" s="58"/>
      <c r="C25" s="71" t="s">
        <v>1</v>
      </c>
      <c r="D25" s="59"/>
      <c r="E25" s="71">
        <f>+E12</f>
        <v>304</v>
      </c>
      <c r="F25" s="59"/>
      <c r="G25" s="78"/>
      <c r="H25" s="61"/>
      <c r="I25" s="33"/>
      <c r="J25" s="73"/>
      <c r="K25" s="69"/>
      <c r="L25" s="58"/>
      <c r="M25" s="87"/>
      <c r="N25" s="69"/>
    </row>
    <row r="26" spans="1:15" ht="15.6" customHeight="1" x14ac:dyDescent="0.3">
      <c r="A26" s="57"/>
      <c r="B26" s="58"/>
      <c r="C26" s="59"/>
      <c r="D26" s="59"/>
      <c r="E26" s="59"/>
      <c r="F26" s="59"/>
      <c r="G26" s="86"/>
      <c r="H26" s="61"/>
      <c r="I26" s="33"/>
      <c r="J26" s="73"/>
      <c r="K26" s="69"/>
      <c r="L26" s="58"/>
      <c r="M26" s="87"/>
      <c r="N26" s="69"/>
    </row>
    <row r="27" spans="1:15" ht="15.6" x14ac:dyDescent="0.3">
      <c r="A27" s="65" t="s">
        <v>7</v>
      </c>
      <c r="B27" s="58"/>
      <c r="C27" s="66" t="s">
        <v>53</v>
      </c>
      <c r="D27" s="59"/>
      <c r="E27" s="9">
        <v>301</v>
      </c>
      <c r="F27" s="59"/>
      <c r="G27" s="75">
        <f>E27/E28</f>
        <v>0.80266666666666664</v>
      </c>
      <c r="H27" s="61"/>
      <c r="I27" s="33"/>
      <c r="J27" s="76">
        <f>J12-J24</f>
        <v>0.90999999999999992</v>
      </c>
      <c r="K27" s="69" t="str">
        <f>IF($G27=0,"",IF($G27&gt;=J27,"Meets or Exceeds Target","Opportunity to Improve"))</f>
        <v>Opportunity to Improve</v>
      </c>
      <c r="L27" s="58"/>
      <c r="M27" s="77">
        <f>IF($C$7="Western Canada",'Regional Benchmarks'!$B28,(IF($C$7="Eastern Canada",'Regional Benchmarks'!$C28,IF($C$7="National",'Regional Benchmarks'!$D28))))</f>
        <v>0.89700000000000002</v>
      </c>
      <c r="N27" s="69" t="str">
        <f>IF($G27=0,"",(IF($G27&gt;=M27,"Meets or Exceeds Benchmark","Opportunity to Improve")))</f>
        <v>Opportunity to Improve</v>
      </c>
      <c r="O27" s="7"/>
    </row>
    <row r="28" spans="1:15" ht="15.6" x14ac:dyDescent="0.3">
      <c r="A28" s="57"/>
      <c r="B28" s="58"/>
      <c r="C28" s="71" t="s">
        <v>0</v>
      </c>
      <c r="D28" s="59"/>
      <c r="E28" s="71">
        <f>E13</f>
        <v>375</v>
      </c>
      <c r="F28" s="59"/>
      <c r="G28" s="78"/>
      <c r="H28" s="61"/>
      <c r="I28" s="33"/>
      <c r="J28" s="73"/>
      <c r="K28" s="69"/>
      <c r="L28" s="58"/>
      <c r="M28" s="74"/>
      <c r="N28" s="69"/>
    </row>
    <row r="29" spans="1:15" ht="16.2" customHeight="1" x14ac:dyDescent="0.3">
      <c r="A29" s="57"/>
      <c r="B29" s="58"/>
      <c r="C29" s="59"/>
      <c r="D29" s="59"/>
      <c r="E29" s="59"/>
      <c r="F29" s="59"/>
      <c r="G29" s="86"/>
      <c r="H29" s="61"/>
      <c r="I29" s="33"/>
      <c r="J29" s="73"/>
      <c r="K29" s="69"/>
      <c r="L29" s="58"/>
      <c r="M29" s="74"/>
      <c r="N29" s="69"/>
    </row>
    <row r="30" spans="1:15" ht="15.6" x14ac:dyDescent="0.3">
      <c r="A30" s="65" t="s">
        <v>55</v>
      </c>
      <c r="B30" s="58"/>
      <c r="C30" s="82" t="s">
        <v>56</v>
      </c>
      <c r="D30" s="59"/>
      <c r="E30" s="10">
        <v>1</v>
      </c>
      <c r="F30" s="59"/>
      <c r="G30" s="86"/>
      <c r="H30" s="61"/>
      <c r="I30" s="33"/>
      <c r="J30" s="73"/>
      <c r="K30" s="69"/>
      <c r="L30" s="58"/>
      <c r="M30" s="74"/>
      <c r="N30" s="69"/>
    </row>
    <row r="31" spans="1:15" ht="15.6" customHeight="1" x14ac:dyDescent="0.3">
      <c r="A31" s="57"/>
      <c r="B31" s="58"/>
      <c r="C31" s="59"/>
      <c r="D31" s="59"/>
      <c r="E31" s="59"/>
      <c r="F31" s="59"/>
      <c r="G31" s="86"/>
      <c r="H31" s="61"/>
      <c r="I31" s="33"/>
      <c r="J31" s="73"/>
      <c r="K31" s="69"/>
      <c r="L31" s="58"/>
      <c r="M31" s="74"/>
      <c r="N31" s="69"/>
    </row>
    <row r="32" spans="1:15" ht="15.6" x14ac:dyDescent="0.3">
      <c r="A32" s="65" t="s">
        <v>54</v>
      </c>
      <c r="B32" s="58"/>
      <c r="C32" s="66" t="s">
        <v>59</v>
      </c>
      <c r="D32" s="59"/>
      <c r="E32" s="9">
        <v>5</v>
      </c>
      <c r="F32" s="59"/>
      <c r="G32" s="88">
        <f>E32/E33</f>
        <v>1.6556291390728478E-2</v>
      </c>
      <c r="H32" s="61"/>
      <c r="I32" s="33"/>
      <c r="J32" s="83" t="s">
        <v>41</v>
      </c>
      <c r="K32" s="69"/>
      <c r="L32" s="58"/>
      <c r="M32" s="90">
        <f>IF($C$7="Western Canada",'Regional Benchmarks'!$B33,(IF($C$7="Eastern Canada",'Regional Benchmarks'!$C33,IF($C$7="National",'Regional Benchmarks'!$D33))))</f>
        <v>2.1999999999999999E-2</v>
      </c>
      <c r="N32" s="69" t="str">
        <f>IF($G32="","",IF($G32&lt;=M32,"Meets or Exceeds Benchmark","Opportunity to Improve"))</f>
        <v>Meets or Exceeds Benchmark</v>
      </c>
    </row>
    <row r="33" spans="1:16" ht="15.6" x14ac:dyDescent="0.3">
      <c r="A33" s="57"/>
      <c r="B33" s="58"/>
      <c r="C33" s="71" t="s">
        <v>57</v>
      </c>
      <c r="D33" s="59"/>
      <c r="E33" s="71">
        <f>E27+E30</f>
        <v>302</v>
      </c>
      <c r="F33" s="59"/>
      <c r="G33" s="86"/>
      <c r="H33" s="61"/>
      <c r="I33" s="33"/>
      <c r="J33" s="73"/>
      <c r="K33" s="69"/>
      <c r="L33" s="58"/>
      <c r="M33" s="87"/>
      <c r="N33" s="69"/>
    </row>
    <row r="34" spans="1:16" ht="15" customHeight="1" x14ac:dyDescent="0.3">
      <c r="A34" s="57"/>
      <c r="B34" s="58"/>
      <c r="C34" s="59"/>
      <c r="D34" s="59"/>
      <c r="E34" s="59"/>
      <c r="F34" s="59"/>
      <c r="G34" s="86"/>
      <c r="H34" s="61"/>
      <c r="I34" s="33"/>
      <c r="J34" s="73"/>
      <c r="K34" s="69"/>
      <c r="L34" s="58"/>
      <c r="M34" s="87"/>
      <c r="N34" s="69"/>
    </row>
    <row r="35" spans="1:16" ht="15.6" x14ac:dyDescent="0.3">
      <c r="A35" s="65" t="s">
        <v>45</v>
      </c>
      <c r="B35" s="58"/>
      <c r="C35" s="66" t="s">
        <v>44</v>
      </c>
      <c r="D35" s="59"/>
      <c r="E35" s="9">
        <v>1</v>
      </c>
      <c r="F35" s="59"/>
      <c r="G35" s="88">
        <f>E35/E36</f>
        <v>3.3670033670033669E-3</v>
      </c>
      <c r="H35" s="61"/>
      <c r="I35" s="33"/>
      <c r="J35" s="76" t="s">
        <v>41</v>
      </c>
      <c r="K35" s="69"/>
      <c r="L35" s="58"/>
      <c r="M35" s="90">
        <f>IF($C$7="Western Canada",'Regional Benchmarks'!$B36,(IF($C$7="Eastern Canada",'Regional Benchmarks'!$C36,IF($C$7="National",'Regional Benchmarks'!$D36))))</f>
        <v>2.4E-2</v>
      </c>
      <c r="N35" s="69" t="str">
        <f>IF($G35=0,"",IF($G35&lt;=M35,"Meets or Exceeds Benchmark","Opportunity to Improve"))</f>
        <v>Meets or Exceeds Benchmark</v>
      </c>
    </row>
    <row r="36" spans="1:16" ht="15.6" x14ac:dyDescent="0.3">
      <c r="A36" s="65"/>
      <c r="B36" s="58"/>
      <c r="C36" s="71" t="s">
        <v>2</v>
      </c>
      <c r="D36" s="59"/>
      <c r="E36" s="71">
        <f>+E27+E30-E32</f>
        <v>297</v>
      </c>
      <c r="F36" s="59"/>
      <c r="G36" s="78"/>
      <c r="H36" s="61"/>
      <c r="I36" s="33"/>
      <c r="J36" s="73"/>
      <c r="K36" s="69"/>
      <c r="L36" s="58"/>
      <c r="M36" s="87"/>
      <c r="N36" s="69"/>
    </row>
    <row r="37" spans="1:16" ht="15.6" customHeight="1" x14ac:dyDescent="0.3">
      <c r="A37" s="57"/>
      <c r="B37" s="58"/>
      <c r="C37" s="59"/>
      <c r="D37" s="59"/>
      <c r="E37" s="59"/>
      <c r="F37" s="59"/>
      <c r="G37" s="86"/>
      <c r="H37" s="61"/>
      <c r="I37" s="33"/>
      <c r="J37" s="73"/>
      <c r="K37" s="69"/>
      <c r="L37" s="58"/>
      <c r="M37" s="87"/>
      <c r="N37" s="69"/>
    </row>
    <row r="38" spans="1:16" ht="15.6" x14ac:dyDescent="0.3">
      <c r="A38" s="65" t="s">
        <v>31</v>
      </c>
      <c r="B38" s="58"/>
      <c r="C38" s="66" t="s">
        <v>4</v>
      </c>
      <c r="D38" s="59"/>
      <c r="E38" s="9">
        <f>302-5+1</f>
        <v>298</v>
      </c>
      <c r="F38" s="59"/>
      <c r="G38" s="75">
        <f>E38/E39</f>
        <v>0.79466666666666663</v>
      </c>
      <c r="H38" s="61"/>
      <c r="I38" s="33"/>
      <c r="J38" s="76">
        <v>0.85</v>
      </c>
      <c r="K38" s="69" t="str">
        <f>IF($G38=0,"",IF($G38&gt;=J38,"Meets or Exceeds Target","Opportunity to Improve"))</f>
        <v>Opportunity to Improve</v>
      </c>
      <c r="L38" s="58"/>
      <c r="M38" s="77">
        <f>IF($C$7="Western Canada",'Regional Benchmarks'!$B39,(IF($C$7="Eastern Canada",'Regional Benchmarks'!$C39,IF($C$7="National",'Regional Benchmarks'!$D39))))</f>
        <v>0.85621161600000006</v>
      </c>
      <c r="N38" s="69" t="str">
        <f>IF($G38=0,"",IF($G38&gt;=M38,"Meets or Exceeds Benchmark","Opportunity to Improve"))</f>
        <v>Opportunity to Improve</v>
      </c>
    </row>
    <row r="39" spans="1:16" ht="15.6" x14ac:dyDescent="0.3">
      <c r="A39" s="91"/>
      <c r="B39" s="58"/>
      <c r="C39" s="71" t="s">
        <v>0</v>
      </c>
      <c r="D39" s="59"/>
      <c r="E39" s="71">
        <f>+E9</f>
        <v>375</v>
      </c>
      <c r="F39" s="59"/>
      <c r="G39" s="85" t="s">
        <v>88</v>
      </c>
      <c r="H39" s="61"/>
      <c r="I39" s="33"/>
      <c r="J39" s="73"/>
      <c r="K39" s="69"/>
      <c r="L39" s="58"/>
      <c r="M39" s="74"/>
      <c r="N39" s="69"/>
    </row>
    <row r="40" spans="1:16" ht="16.2" customHeight="1" x14ac:dyDescent="0.3">
      <c r="A40" s="57"/>
      <c r="B40" s="58"/>
      <c r="C40" s="59"/>
      <c r="D40" s="59"/>
      <c r="E40" s="59"/>
      <c r="F40" s="59"/>
      <c r="G40" s="86"/>
      <c r="H40" s="61"/>
      <c r="I40" s="33"/>
      <c r="J40" s="73"/>
      <c r="K40" s="69"/>
      <c r="L40" s="58"/>
      <c r="M40" s="74"/>
      <c r="N40" s="69"/>
    </row>
    <row r="41" spans="1:16" ht="15.6" x14ac:dyDescent="0.3">
      <c r="A41" s="65" t="s">
        <v>73</v>
      </c>
      <c r="B41" s="58"/>
      <c r="C41" s="59"/>
      <c r="D41" s="59"/>
      <c r="E41" s="11">
        <v>85</v>
      </c>
      <c r="F41" s="59"/>
      <c r="G41" s="86"/>
      <c r="H41" s="61"/>
      <c r="I41" s="33"/>
      <c r="J41" s="68" t="s">
        <v>41</v>
      </c>
      <c r="K41" s="69"/>
      <c r="L41" s="58"/>
      <c r="M41" s="74" t="s">
        <v>41</v>
      </c>
      <c r="N41" s="69"/>
    </row>
    <row r="42" spans="1:16" ht="16.2" customHeight="1" x14ac:dyDescent="0.3">
      <c r="A42" s="57"/>
      <c r="B42" s="58"/>
      <c r="C42" s="59"/>
      <c r="D42" s="59"/>
      <c r="E42" s="59"/>
      <c r="F42" s="59"/>
      <c r="G42" s="86"/>
      <c r="H42" s="61"/>
      <c r="I42" s="33"/>
      <c r="J42" s="73"/>
      <c r="K42" s="69"/>
      <c r="L42" s="58"/>
      <c r="M42" s="74"/>
      <c r="N42" s="69"/>
      <c r="P42" s="24"/>
    </row>
    <row r="43" spans="1:16" ht="15.6" x14ac:dyDescent="0.3">
      <c r="A43" s="65" t="s">
        <v>74</v>
      </c>
      <c r="B43" s="58"/>
      <c r="C43" s="59"/>
      <c r="D43" s="59"/>
      <c r="E43" s="11">
        <v>431</v>
      </c>
      <c r="F43" s="59"/>
      <c r="G43" s="59"/>
      <c r="H43" s="61"/>
      <c r="I43" s="33"/>
      <c r="J43" s="68" t="s">
        <v>41</v>
      </c>
      <c r="K43" s="69"/>
      <c r="L43" s="58"/>
      <c r="M43" s="70">
        <f>IF($C$7="Western Canada",'Regional Benchmarks'!$B44,(IF($C$7="Eastern Canada",'Regional Benchmarks'!$C44,IF($C$7="National",'Regional Benchmarks'!$D44))))</f>
        <v>573</v>
      </c>
      <c r="N43" s="69"/>
    </row>
    <row r="44" spans="1:16" ht="15.6" customHeight="1" x14ac:dyDescent="0.3">
      <c r="A44" s="57"/>
      <c r="B44" s="58"/>
      <c r="C44" s="59"/>
      <c r="D44" s="59"/>
      <c r="E44" s="59"/>
      <c r="F44" s="59"/>
      <c r="G44" s="59"/>
      <c r="H44" s="61"/>
      <c r="I44" s="33"/>
      <c r="J44" s="73"/>
      <c r="K44" s="69"/>
      <c r="L44" s="58"/>
      <c r="M44" s="74"/>
      <c r="N44" s="69"/>
    </row>
    <row r="45" spans="1:16" ht="15.6" x14ac:dyDescent="0.3">
      <c r="A45" s="65" t="s">
        <v>75</v>
      </c>
      <c r="B45" s="58"/>
      <c r="C45" s="66" t="s">
        <v>8</v>
      </c>
      <c r="D45" s="59"/>
      <c r="E45" s="92">
        <f>+E43*E38</f>
        <v>128438</v>
      </c>
      <c r="F45" s="59"/>
      <c r="G45" s="93">
        <f>E45/E46</f>
        <v>342.50133333333332</v>
      </c>
      <c r="H45" s="61"/>
      <c r="I45" s="33"/>
      <c r="J45" s="68">
        <v>460</v>
      </c>
      <c r="K45" s="69" t="str">
        <f>IF(G45=0,"",IF(G45&gt;=J45,"Meets or Exceeds Target","Opportunity to Improve"))</f>
        <v>Opportunity to Improve</v>
      </c>
      <c r="L45" s="58"/>
      <c r="M45" s="68" t="s">
        <v>41</v>
      </c>
      <c r="N45" s="69"/>
    </row>
    <row r="46" spans="1:16" ht="15.6" x14ac:dyDescent="0.3">
      <c r="A46" s="57"/>
      <c r="B46" s="58"/>
      <c r="C46" s="71" t="s">
        <v>0</v>
      </c>
      <c r="D46" s="59"/>
      <c r="E46" s="71">
        <f>+E9</f>
        <v>375</v>
      </c>
      <c r="F46" s="59"/>
      <c r="G46" s="94"/>
      <c r="H46" s="61"/>
      <c r="I46" s="33"/>
      <c r="J46" s="73"/>
      <c r="K46" s="69"/>
      <c r="L46" s="58"/>
      <c r="M46" s="65"/>
      <c r="N46" s="69"/>
    </row>
    <row r="47" spans="1:16" ht="15.6" customHeight="1" x14ac:dyDescent="0.3">
      <c r="A47" s="57"/>
      <c r="B47" s="58"/>
      <c r="C47" s="71"/>
      <c r="D47" s="59"/>
      <c r="E47" s="71"/>
      <c r="F47" s="59"/>
      <c r="G47" s="94"/>
      <c r="H47" s="61"/>
      <c r="I47" s="33"/>
      <c r="J47" s="73"/>
      <c r="K47" s="69"/>
      <c r="L47" s="58"/>
      <c r="M47" s="74"/>
      <c r="N47" s="69"/>
    </row>
    <row r="48" spans="1:16" ht="15.6" x14ac:dyDescent="0.3">
      <c r="A48" s="65" t="s">
        <v>60</v>
      </c>
      <c r="B48" s="58"/>
      <c r="C48" s="58" t="s">
        <v>82</v>
      </c>
      <c r="D48" s="59"/>
      <c r="E48" s="8">
        <f>DATE(2024, 10, 28)-DATE(2024,5,7)</f>
        <v>174</v>
      </c>
      <c r="F48" s="59"/>
      <c r="G48" s="94"/>
      <c r="H48" s="95"/>
      <c r="I48" s="33"/>
      <c r="J48" s="68" t="s">
        <v>41</v>
      </c>
      <c r="K48" s="69"/>
      <c r="L48" s="58"/>
      <c r="M48" s="70">
        <f>IF($C$7="Western Canada",'Regional Benchmarks'!$B49,(IF($C$7="Eastern Canada",'Regional Benchmarks'!$C49,IF($C$7="National",'Regional Benchmarks'!$D49))))</f>
        <v>211</v>
      </c>
      <c r="N48" s="69"/>
    </row>
    <row r="49" spans="1:14" ht="15.6" customHeight="1" x14ac:dyDescent="0.3">
      <c r="A49" s="65"/>
      <c r="B49" s="58"/>
      <c r="C49" s="58"/>
      <c r="D49" s="59"/>
      <c r="E49" s="96"/>
      <c r="F49" s="59"/>
      <c r="G49" s="94"/>
      <c r="H49" s="95"/>
      <c r="I49" s="33"/>
      <c r="J49" s="68"/>
      <c r="K49" s="69"/>
      <c r="L49" s="58"/>
      <c r="M49" s="68"/>
      <c r="N49" s="69"/>
    </row>
    <row r="50" spans="1:14" ht="15.6" x14ac:dyDescent="0.3">
      <c r="A50" s="65" t="s">
        <v>63</v>
      </c>
      <c r="B50" s="58"/>
      <c r="C50" s="58"/>
      <c r="D50" s="59"/>
      <c r="E50" s="97"/>
      <c r="F50" s="59"/>
      <c r="G50" s="93">
        <f>(E43-E41)/E48*205+E41</f>
        <v>492.64367816091954</v>
      </c>
      <c r="H50" s="95"/>
      <c r="I50" s="33"/>
      <c r="J50" s="68" t="s">
        <v>41</v>
      </c>
      <c r="K50" s="69"/>
      <c r="L50" s="58"/>
      <c r="M50" s="70">
        <f>IF($C$7="Western Canada",'Regional Benchmarks'!$B51,(IF($C$7="Eastern Canada",'Regional Benchmarks'!$C51,IF($C$7="National",'Regional Benchmarks'!$D51))))</f>
        <v>557</v>
      </c>
      <c r="N50" s="69" t="str">
        <f>IF($G50=0,"",IF($G50&gt;=M50,"Meets or Exceeds Benchmark","Opportunity to Improve"))</f>
        <v>Opportunity to Improve</v>
      </c>
    </row>
    <row r="51" spans="1:14" ht="15.6" customHeight="1" x14ac:dyDescent="0.3">
      <c r="A51" s="65"/>
      <c r="B51" s="58"/>
      <c r="C51" s="58"/>
      <c r="D51" s="59"/>
      <c r="E51" s="96"/>
      <c r="F51" s="59"/>
      <c r="G51" s="94"/>
      <c r="H51" s="95"/>
      <c r="I51" s="33"/>
      <c r="J51" s="98"/>
      <c r="K51" s="69"/>
      <c r="L51" s="58"/>
      <c r="M51" s="74"/>
      <c r="N51" s="69"/>
    </row>
    <row r="52" spans="1:14" ht="15.6" x14ac:dyDescent="0.3">
      <c r="A52" s="65" t="s">
        <v>70</v>
      </c>
      <c r="B52" s="58"/>
      <c r="C52" s="66" t="s">
        <v>71</v>
      </c>
      <c r="D52" s="59"/>
      <c r="E52" s="99">
        <f>+E43-E41</f>
        <v>346</v>
      </c>
      <c r="F52" s="59"/>
      <c r="G52" s="100">
        <f>+E52/E53</f>
        <v>1.9885057471264367</v>
      </c>
      <c r="H52" s="95"/>
      <c r="I52" s="33"/>
      <c r="J52" s="68" t="s">
        <v>41</v>
      </c>
      <c r="K52" s="69"/>
      <c r="L52" s="58"/>
      <c r="M52" s="68" t="s">
        <v>41</v>
      </c>
      <c r="N52" s="69"/>
    </row>
    <row r="53" spans="1:14" ht="15.6" x14ac:dyDescent="0.3">
      <c r="A53" s="57"/>
      <c r="B53" s="58"/>
      <c r="C53" s="71" t="s">
        <v>72</v>
      </c>
      <c r="D53" s="59"/>
      <c r="E53" s="71">
        <f>+E48</f>
        <v>174</v>
      </c>
      <c r="F53" s="59"/>
      <c r="G53" s="71"/>
      <c r="H53" s="61"/>
      <c r="I53" s="33"/>
      <c r="J53" s="73"/>
      <c r="K53" s="69"/>
      <c r="L53" s="58"/>
      <c r="M53" s="74"/>
      <c r="N53" s="69"/>
    </row>
    <row r="54" spans="1:14" ht="15.6" customHeight="1" x14ac:dyDescent="0.3">
      <c r="A54" s="57"/>
      <c r="B54" s="58"/>
      <c r="C54" s="71"/>
      <c r="D54" s="59"/>
      <c r="E54" s="59"/>
      <c r="F54" s="59"/>
      <c r="G54" s="71"/>
      <c r="H54" s="61"/>
      <c r="I54" s="33"/>
      <c r="J54" s="73"/>
      <c r="K54" s="69"/>
      <c r="L54" s="58"/>
      <c r="M54" s="74"/>
      <c r="N54" s="69"/>
    </row>
    <row r="55" spans="1:14" ht="15.6" x14ac:dyDescent="0.3">
      <c r="A55" s="65" t="s">
        <v>33</v>
      </c>
      <c r="B55" s="58"/>
      <c r="C55" s="66" t="s">
        <v>20</v>
      </c>
      <c r="D55" s="59"/>
      <c r="E55" s="101">
        <f>+E43</f>
        <v>431</v>
      </c>
      <c r="F55" s="59"/>
      <c r="G55" s="102">
        <f>+E55/E56</f>
        <v>0.33153846153846156</v>
      </c>
      <c r="H55" s="61"/>
      <c r="I55" s="33"/>
      <c r="J55" s="76">
        <v>0.45</v>
      </c>
      <c r="K55" s="69" t="str">
        <f>IF(G55=0,"",IF(G55&gt;=J55,"Meets or Exceeds Target","Opportunity to Improve"))</f>
        <v>Opportunity to Improve</v>
      </c>
      <c r="L55" s="58"/>
      <c r="M55" s="77">
        <f>IF($C$7="Western Canada",'Regional Benchmarks'!B56,(IF($C$7="Eastern Canada",'Regional Benchmarks'!C56,IF($C$7="National",'Regional Benchmarks'!D56))))</f>
        <v>0.41699999999999998</v>
      </c>
      <c r="N55" s="69" t="str">
        <f>IF(G55=0,"",IF(G55&gt;=M55,"Meets or Exceeds Benchmark","Opportunity to Improve"))</f>
        <v>Opportunity to Improve</v>
      </c>
    </row>
    <row r="56" spans="1:14" ht="16.2" thickBot="1" x14ac:dyDescent="0.35">
      <c r="A56" s="103"/>
      <c r="B56" s="104"/>
      <c r="C56" s="105" t="s">
        <v>32</v>
      </c>
      <c r="D56" s="106"/>
      <c r="E56" s="12">
        <v>1300</v>
      </c>
      <c r="F56" s="106"/>
      <c r="G56" s="107"/>
      <c r="H56" s="108"/>
      <c r="I56" s="33"/>
      <c r="J56" s="109"/>
      <c r="K56" s="110"/>
      <c r="L56" s="58"/>
      <c r="M56" s="111"/>
      <c r="N56" s="110"/>
    </row>
    <row r="57" spans="1:14" ht="15" thickBot="1" x14ac:dyDescent="0.3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2"/>
      <c r="L57" s="32"/>
      <c r="M57" s="112"/>
      <c r="N57" s="32"/>
    </row>
    <row r="58" spans="1:14" ht="21" x14ac:dyDescent="0.4">
      <c r="A58" s="113" t="s">
        <v>35</v>
      </c>
      <c r="B58" s="114"/>
      <c r="C58" s="115" t="s">
        <v>27</v>
      </c>
      <c r="D58" s="115"/>
      <c r="E58" s="115" t="s">
        <v>26</v>
      </c>
      <c r="F58" s="116"/>
      <c r="G58" s="115" t="s">
        <v>40</v>
      </c>
      <c r="H58" s="117"/>
      <c r="I58" s="33"/>
      <c r="J58" s="33"/>
      <c r="K58" s="33" t="s">
        <v>27</v>
      </c>
      <c r="L58" s="33" t="s">
        <v>26</v>
      </c>
      <c r="M58" s="33" t="s">
        <v>10</v>
      </c>
      <c r="N58" s="33"/>
    </row>
    <row r="59" spans="1:14" ht="21.6" thickBot="1" x14ac:dyDescent="0.45">
      <c r="A59" s="118"/>
      <c r="B59" s="119"/>
      <c r="C59" s="120"/>
      <c r="D59" s="120"/>
      <c r="E59" s="120"/>
      <c r="F59" s="121"/>
      <c r="G59" s="122" t="s">
        <v>39</v>
      </c>
      <c r="H59" s="123"/>
      <c r="I59" s="33"/>
      <c r="J59" s="33" t="s">
        <v>21</v>
      </c>
      <c r="K59" s="124">
        <v>1</v>
      </c>
      <c r="L59" s="124">
        <v>1</v>
      </c>
      <c r="M59" s="124">
        <v>1</v>
      </c>
      <c r="N59" s="33"/>
    </row>
    <row r="60" spans="1:14" ht="15.6" x14ac:dyDescent="0.3">
      <c r="A60" s="65" t="s">
        <v>36</v>
      </c>
      <c r="B60" s="58"/>
      <c r="C60" s="125">
        <f>+E43</f>
        <v>431</v>
      </c>
      <c r="D60" s="71"/>
      <c r="E60" s="125" t="str">
        <f>+J43</f>
        <v>N/A</v>
      </c>
      <c r="F60" s="71"/>
      <c r="G60" s="125">
        <f>+M43</f>
        <v>573</v>
      </c>
      <c r="H60" s="126"/>
      <c r="I60" s="33"/>
      <c r="J60" s="33" t="s">
        <v>22</v>
      </c>
      <c r="K60" s="124">
        <f>+G12</f>
        <v>0.81066666666666665</v>
      </c>
      <c r="L60" s="124">
        <f>+J12</f>
        <v>0.94</v>
      </c>
      <c r="M60" s="124">
        <f>+M12</f>
        <v>0.92400000000000004</v>
      </c>
      <c r="N60" s="33"/>
    </row>
    <row r="61" spans="1:14" ht="15.6" x14ac:dyDescent="0.3">
      <c r="A61" s="65" t="s">
        <v>37</v>
      </c>
      <c r="B61" s="58"/>
      <c r="C61" s="127">
        <f>1-G12</f>
        <v>0.18933333333333335</v>
      </c>
      <c r="D61" s="71"/>
      <c r="E61" s="128">
        <f>1-J12</f>
        <v>6.0000000000000053E-2</v>
      </c>
      <c r="F61" s="71"/>
      <c r="G61" s="128">
        <f>1-M12</f>
        <v>7.5999999999999956E-2</v>
      </c>
      <c r="H61" s="126"/>
      <c r="I61" s="33"/>
      <c r="J61" s="33" t="s">
        <v>95</v>
      </c>
      <c r="K61" s="124">
        <f>G27</f>
        <v>0.80266666666666664</v>
      </c>
      <c r="L61" s="124">
        <f>+J27</f>
        <v>0.90999999999999992</v>
      </c>
      <c r="M61" s="124">
        <f>+M27</f>
        <v>0.89700000000000002</v>
      </c>
      <c r="N61" s="33"/>
    </row>
    <row r="62" spans="1:14" ht="15.6" x14ac:dyDescent="0.3">
      <c r="A62" s="65" t="s">
        <v>38</v>
      </c>
      <c r="B62" s="58"/>
      <c r="C62" s="82">
        <f>+G15</f>
        <v>53</v>
      </c>
      <c r="D62" s="71"/>
      <c r="E62" s="82">
        <f>+J15</f>
        <v>63</v>
      </c>
      <c r="F62" s="71"/>
      <c r="G62" s="82">
        <f>+M15</f>
        <v>83</v>
      </c>
      <c r="H62" s="126"/>
      <c r="I62" s="33"/>
      <c r="J62" s="33" t="s">
        <v>23</v>
      </c>
      <c r="K62" s="124">
        <f>+G38</f>
        <v>0.79466666666666663</v>
      </c>
      <c r="L62" s="124">
        <f>+J38</f>
        <v>0.85</v>
      </c>
      <c r="M62" s="129">
        <f>+M38</f>
        <v>0.85621161600000006</v>
      </c>
      <c r="N62" s="33"/>
    </row>
    <row r="63" spans="1:14" ht="16.2" thickBot="1" x14ac:dyDescent="0.35">
      <c r="A63" s="130" t="s">
        <v>69</v>
      </c>
      <c r="B63" s="104"/>
      <c r="C63" s="131">
        <f>+G35</f>
        <v>3.3670033670033669E-3</v>
      </c>
      <c r="D63" s="107"/>
      <c r="E63" s="132" t="str">
        <f>+J35</f>
        <v>N/A</v>
      </c>
      <c r="F63" s="107"/>
      <c r="G63" s="131">
        <f>+M35</f>
        <v>2.4E-2</v>
      </c>
      <c r="H63" s="133"/>
      <c r="I63" s="33"/>
      <c r="J63" s="33"/>
      <c r="K63" s="32"/>
      <c r="L63" s="32"/>
      <c r="M63" s="34"/>
      <c r="N63" s="32"/>
    </row>
    <row r="64" spans="1:14" ht="15.6" x14ac:dyDescent="0.3">
      <c r="A64" s="134" t="s">
        <v>89</v>
      </c>
      <c r="B64" s="52"/>
      <c r="C64" s="135"/>
      <c r="D64" s="136"/>
      <c r="E64" s="137"/>
      <c r="F64" s="136"/>
      <c r="G64" s="135"/>
      <c r="H64" s="138"/>
      <c r="I64" s="33"/>
      <c r="J64" s="33"/>
      <c r="K64" s="32"/>
      <c r="L64" s="32"/>
      <c r="M64" s="34"/>
      <c r="N64" s="32"/>
    </row>
    <row r="65" spans="1:14" ht="14.4" customHeight="1" x14ac:dyDescent="0.3">
      <c r="A65" s="139" t="s">
        <v>96</v>
      </c>
      <c r="B65" s="139"/>
      <c r="C65" s="139"/>
      <c r="D65" s="139"/>
      <c r="E65" s="139"/>
      <c r="F65" s="139"/>
      <c r="G65" s="139"/>
      <c r="H65" s="139"/>
      <c r="I65" s="33"/>
      <c r="J65" s="33"/>
      <c r="K65" s="32"/>
      <c r="L65" s="32"/>
      <c r="M65" s="34"/>
      <c r="N65" s="32"/>
    </row>
    <row r="66" spans="1:14" x14ac:dyDescent="0.3">
      <c r="A66" s="139"/>
      <c r="B66" s="139"/>
      <c r="C66" s="139"/>
      <c r="D66" s="139"/>
      <c r="E66" s="139"/>
      <c r="F66" s="139"/>
      <c r="G66" s="139"/>
      <c r="H66" s="139"/>
      <c r="I66" s="33"/>
      <c r="J66" s="33"/>
      <c r="K66" s="32"/>
      <c r="L66" s="32"/>
      <c r="M66" s="34"/>
      <c r="N66" s="32"/>
    </row>
    <row r="67" spans="1:14" ht="14.4" customHeight="1" x14ac:dyDescent="0.3">
      <c r="A67" s="139"/>
      <c r="B67" s="139"/>
      <c r="C67" s="139"/>
      <c r="D67" s="139"/>
      <c r="E67" s="139"/>
      <c r="F67" s="139"/>
      <c r="G67" s="139"/>
      <c r="H67" s="139"/>
      <c r="I67" s="33"/>
      <c r="J67" s="33"/>
      <c r="K67" s="32"/>
      <c r="L67" s="32"/>
      <c r="M67" s="34"/>
      <c r="N67" s="32"/>
    </row>
    <row r="68" spans="1:14" ht="57" customHeight="1" x14ac:dyDescent="0.3">
      <c r="A68" s="139"/>
      <c r="B68" s="139"/>
      <c r="C68" s="139"/>
      <c r="D68" s="139"/>
      <c r="E68" s="139"/>
      <c r="F68" s="139"/>
      <c r="G68" s="139"/>
      <c r="H68" s="139"/>
      <c r="I68" s="33"/>
      <c r="J68" s="33"/>
      <c r="K68" s="32"/>
      <c r="L68" s="32"/>
      <c r="M68" s="34"/>
      <c r="N68" s="32"/>
    </row>
    <row r="69" spans="1:14" x14ac:dyDescent="0.3">
      <c r="A69" s="140" t="s">
        <v>85</v>
      </c>
      <c r="B69" s="140"/>
      <c r="C69" s="140"/>
      <c r="D69" s="140"/>
      <c r="E69" s="140"/>
      <c r="F69" s="140"/>
      <c r="G69" s="140"/>
      <c r="H69" s="140"/>
      <c r="I69" s="33"/>
      <c r="J69" s="33"/>
      <c r="K69" s="32"/>
      <c r="L69" s="32"/>
      <c r="M69" s="34"/>
      <c r="N69" s="32"/>
    </row>
    <row r="70" spans="1:14" x14ac:dyDescent="0.3">
      <c r="A70" s="140"/>
      <c r="B70" s="140"/>
      <c r="C70" s="140"/>
      <c r="D70" s="140"/>
      <c r="E70" s="140"/>
      <c r="F70" s="140"/>
      <c r="G70" s="140"/>
      <c r="H70" s="140"/>
      <c r="I70" s="33"/>
      <c r="J70" s="33"/>
      <c r="K70" s="32"/>
      <c r="L70" s="32"/>
      <c r="M70" s="34"/>
      <c r="N70" s="32"/>
    </row>
    <row r="71" spans="1:14" x14ac:dyDescent="0.3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2"/>
      <c r="L71" s="32"/>
      <c r="M71" s="34"/>
      <c r="N71" s="32"/>
    </row>
  </sheetData>
  <sheetProtection algorithmName="SHA-512" hashValue="MqiewFA2xZruYTLiO53qqpsYKj8+SKZ7UO94g8sYMLT2Y9fFtTUicDmpoGjKI94/19sWsClWjoZKSKyVj0yzCw==" saltValue="2G/kRqeEUVvPRazkeMFLTw==" spinCount="100000" sheet="1" formatCells="0" formatColumns="0" formatRows="0"/>
  <mergeCells count="4">
    <mergeCell ref="J6:K7"/>
    <mergeCell ref="M6:N7"/>
    <mergeCell ref="A69:H70"/>
    <mergeCell ref="A65:H68"/>
  </mergeCells>
  <conditionalFormatting sqref="K12">
    <cfRule type="cellIs" dxfId="41" priority="46" operator="equal">
      <formula>"Meets or Exceeds Target"</formula>
    </cfRule>
    <cfRule type="cellIs" dxfId="40" priority="45" operator="equal">
      <formula>"Opportunity to Improve"</formula>
    </cfRule>
  </conditionalFormatting>
  <conditionalFormatting sqref="K15">
    <cfRule type="cellIs" dxfId="39" priority="156" operator="equal">
      <formula>"Meets or Exceeds Target"</formula>
    </cfRule>
    <cfRule type="cellIs" dxfId="38" priority="155" operator="equal">
      <formula>"Opportunity to Improve"</formula>
    </cfRule>
  </conditionalFormatting>
  <conditionalFormatting sqref="K18 K38">
    <cfRule type="cellIs" dxfId="37" priority="158" operator="equal">
      <formula>"Meets or Exceeds Target"</formula>
    </cfRule>
  </conditionalFormatting>
  <conditionalFormatting sqref="K18">
    <cfRule type="cellIs" dxfId="36" priority="157" operator="equal">
      <formula>"Opportunity to Improve"</formula>
    </cfRule>
  </conditionalFormatting>
  <conditionalFormatting sqref="K24">
    <cfRule type="cellIs" dxfId="35" priority="44" operator="equal">
      <formula>"Meets or Exceeds Target"</formula>
    </cfRule>
    <cfRule type="cellIs" dxfId="34" priority="43" operator="equal">
      <formula>"Opportunity to Improve"</formula>
    </cfRule>
  </conditionalFormatting>
  <conditionalFormatting sqref="K27">
    <cfRule type="cellIs" dxfId="33" priority="41" operator="equal">
      <formula>"Opportunity to Improve"</formula>
    </cfRule>
    <cfRule type="cellIs" dxfId="32" priority="42" operator="equal">
      <formula>"Meets or Exceeds Target"</formula>
    </cfRule>
  </conditionalFormatting>
  <conditionalFormatting sqref="K35">
    <cfRule type="cellIs" dxfId="31" priority="137" operator="equal">
      <formula>"Opportunity to Improve"</formula>
    </cfRule>
    <cfRule type="cellIs" dxfId="30" priority="138" operator="equal">
      <formula>"Meets or Exceeds Target"</formula>
    </cfRule>
  </conditionalFormatting>
  <conditionalFormatting sqref="K38">
    <cfRule type="cellIs" dxfId="29" priority="39" operator="equal">
      <formula>"Opportunity to Improve"</formula>
    </cfRule>
  </conditionalFormatting>
  <conditionalFormatting sqref="K43">
    <cfRule type="cellIs" dxfId="28" priority="31" operator="equal">
      <formula>"Opportunity to Improve"</formula>
    </cfRule>
    <cfRule type="cellIs" dxfId="27" priority="32" operator="equal">
      <formula>"Meets or Exceeds Target"</formula>
    </cfRule>
  </conditionalFormatting>
  <conditionalFormatting sqref="K45">
    <cfRule type="cellIs" dxfId="26" priority="30" operator="equal">
      <formula>"Meets or Exceeds Target"</formula>
    </cfRule>
    <cfRule type="cellIs" dxfId="25" priority="29" operator="equal">
      <formula>"Opportunity to Improve"</formula>
    </cfRule>
  </conditionalFormatting>
  <conditionalFormatting sqref="K55">
    <cfRule type="cellIs" dxfId="24" priority="28" operator="equal">
      <formula>"Meets or Exceeds Target"</formula>
    </cfRule>
    <cfRule type="cellIs" dxfId="23" priority="27" operator="equal">
      <formula>"Opportunity to Improve"</formula>
    </cfRule>
  </conditionalFormatting>
  <conditionalFormatting sqref="N12">
    <cfRule type="cellIs" dxfId="22" priority="83" operator="equal">
      <formula>"Opportunity to Improve"</formula>
    </cfRule>
    <cfRule type="cellIs" dxfId="21" priority="84" operator="equal">
      <formula>"Meets or Exceeds Benchmark"</formula>
    </cfRule>
  </conditionalFormatting>
  <conditionalFormatting sqref="N15">
    <cfRule type="cellIs" dxfId="20" priority="26" operator="equal">
      <formula>"Meets or Exceeds Benchmark"</formula>
    </cfRule>
    <cfRule type="cellIs" dxfId="19" priority="25" operator="equal">
      <formula>"Opportunity to Improve"</formula>
    </cfRule>
  </conditionalFormatting>
  <conditionalFormatting sqref="N18">
    <cfRule type="cellIs" dxfId="18" priority="20" operator="equal">
      <formula>"Meets or Exceeds Benchmark"</formula>
    </cfRule>
    <cfRule type="cellIs" dxfId="17" priority="19" operator="equal">
      <formula>"Opportunity to Improve"</formula>
    </cfRule>
  </conditionalFormatting>
  <conditionalFormatting sqref="N24">
    <cfRule type="cellIs" dxfId="16" priority="24" operator="equal">
      <formula>"Meets or Exceeds Benchmark"</formula>
    </cfRule>
    <cfRule type="cellIs" dxfId="15" priority="23" operator="equal">
      <formula>"Opportunity to Improve"</formula>
    </cfRule>
  </conditionalFormatting>
  <conditionalFormatting sqref="N27">
    <cfRule type="cellIs" dxfId="14" priority="87" operator="equal">
      <formula>"Opportunity to Improve"</formula>
    </cfRule>
    <cfRule type="cellIs" dxfId="13" priority="88" operator="equal">
      <formula>"Meets or Exceeds Benchmark"</formula>
    </cfRule>
  </conditionalFormatting>
  <conditionalFormatting sqref="N32">
    <cfRule type="cellIs" dxfId="12" priority="2" operator="equal">
      <formula>"Meets or Exceeds Benchmark"</formula>
    </cfRule>
    <cfRule type="cellIs" dxfId="11" priority="1" operator="equal">
      <formula>"Opportunity to Improve"</formula>
    </cfRule>
  </conditionalFormatting>
  <conditionalFormatting sqref="N35">
    <cfRule type="cellIs" dxfId="10" priority="75" operator="equal">
      <formula>"Opportunity to Improve"</formula>
    </cfRule>
    <cfRule type="cellIs" dxfId="9" priority="76" operator="equal">
      <formula>"Meets or Exceeds Benchmark"</formula>
    </cfRule>
  </conditionalFormatting>
  <conditionalFormatting sqref="N38">
    <cfRule type="cellIs" dxfId="8" priority="73" operator="equal">
      <formula>"Opportunity to Improve"</formula>
    </cfRule>
    <cfRule type="cellIs" dxfId="7" priority="74" operator="equal">
      <formula>"Meets or Exceeds Benchmark"</formula>
    </cfRule>
  </conditionalFormatting>
  <conditionalFormatting sqref="N43">
    <cfRule type="cellIs" dxfId="6" priority="51" operator="equal">
      <formula>"Opportunity to Improve"</formula>
    </cfRule>
    <cfRule type="cellIs" dxfId="5" priority="52" operator="equal">
      <formula>"Meets or Exceeds Benchmark"</formula>
    </cfRule>
  </conditionalFormatting>
  <conditionalFormatting sqref="N50">
    <cfRule type="cellIs" dxfId="4" priority="8" operator="equal">
      <formula>"Meets or Exceeds Benchmark"</formula>
    </cfRule>
  </conditionalFormatting>
  <conditionalFormatting sqref="N50:N51">
    <cfRule type="cellIs" dxfId="3" priority="7" operator="equal">
      <formula>"Opportunity to Improve"</formula>
    </cfRule>
  </conditionalFormatting>
  <conditionalFormatting sqref="N51">
    <cfRule type="cellIs" dxfId="2" priority="18" operator="equal">
      <formula>"Meets/Exceeds Benchmark"</formula>
    </cfRule>
  </conditionalFormatting>
  <conditionalFormatting sqref="N55">
    <cfRule type="cellIs" dxfId="1" priority="13" operator="equal">
      <formula>"Opportunity to Improve"</formula>
    </cfRule>
    <cfRule type="cellIs" dxfId="0" priority="14" operator="equal">
      <formula>"Meets or Exceeds Benchmark"</formula>
    </cfRule>
  </conditionalFormatting>
  <pageMargins left="0.7" right="0.7" top="0.75" bottom="0.75" header="0.3" footer="0.3"/>
  <pageSetup scale="44" orientation="portrait" r:id="rId1"/>
  <rowBreaks count="1" manualBreakCount="1">
    <brk id="71" max="1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0EA13A-64A2-4C99-88A2-50CD773F6D1C}">
          <x14:formula1>
            <xm:f>'Regional Benchmarks'!$B$3:$D$3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79497-017E-4026-94B6-98068D098F1E}">
  <dimension ref="A1:H63"/>
  <sheetViews>
    <sheetView topLeftCell="A29" workbookViewId="0">
      <selection activeCell="J54" sqref="J54"/>
    </sheetView>
  </sheetViews>
  <sheetFormatPr defaultRowHeight="14.4" x14ac:dyDescent="0.3"/>
  <cols>
    <col min="1" max="1" width="39.21875" customWidth="1"/>
    <col min="2" max="2" width="15.5546875" customWidth="1"/>
    <col min="3" max="3" width="16.77734375" customWidth="1"/>
    <col min="4" max="4" width="14.44140625" customWidth="1"/>
    <col min="5" max="5" width="24" customWidth="1"/>
  </cols>
  <sheetData>
    <row r="1" spans="1:8" ht="23.4" x14ac:dyDescent="0.45">
      <c r="A1" s="5" t="s">
        <v>15</v>
      </c>
    </row>
    <row r="2" spans="1:8" x14ac:dyDescent="0.3">
      <c r="A2" s="2" t="s">
        <v>68</v>
      </c>
      <c r="H2" t="s">
        <v>91</v>
      </c>
    </row>
    <row r="3" spans="1:8" ht="15.6" x14ac:dyDescent="0.3">
      <c r="B3" s="1" t="s">
        <v>12</v>
      </c>
      <c r="C3" s="1" t="s">
        <v>42</v>
      </c>
      <c r="D3" s="1" t="s">
        <v>43</v>
      </c>
      <c r="E3" s="1" t="s">
        <v>78</v>
      </c>
      <c r="F3" s="2"/>
      <c r="H3" s="6" t="s">
        <v>3</v>
      </c>
    </row>
    <row r="4" spans="1:8" x14ac:dyDescent="0.3">
      <c r="B4" s="1"/>
      <c r="C4" s="1"/>
      <c r="D4" s="1"/>
      <c r="E4" s="18"/>
      <c r="F4" s="2"/>
      <c r="H4" s="24" t="s">
        <v>52</v>
      </c>
    </row>
    <row r="5" spans="1:8" ht="15.6" x14ac:dyDescent="0.3">
      <c r="B5" s="1"/>
      <c r="C5" s="1"/>
      <c r="D5" s="1"/>
      <c r="E5" s="18"/>
      <c r="F5" s="2"/>
      <c r="H5" s="6"/>
    </row>
    <row r="6" spans="1:8" ht="15.6" x14ac:dyDescent="0.3">
      <c r="B6" s="1"/>
      <c r="C6" s="1"/>
      <c r="D6" s="1"/>
      <c r="E6" s="18"/>
      <c r="F6" s="2"/>
      <c r="H6" s="6"/>
    </row>
    <row r="7" spans="1:8" ht="15.6" x14ac:dyDescent="0.3">
      <c r="B7" s="1"/>
      <c r="C7" s="1"/>
      <c r="D7" s="1"/>
      <c r="E7" s="18"/>
      <c r="F7" s="2"/>
      <c r="H7" s="6"/>
    </row>
    <row r="8" spans="1:8" ht="15.6" x14ac:dyDescent="0.3">
      <c r="B8" s="1"/>
      <c r="C8" s="1"/>
      <c r="D8" s="1"/>
      <c r="E8" s="18"/>
      <c r="F8" s="2"/>
      <c r="H8" s="6"/>
    </row>
    <row r="9" spans="1:8" ht="15.6" x14ac:dyDescent="0.3">
      <c r="B9" s="1"/>
      <c r="C9" s="1"/>
      <c r="D9" s="1"/>
      <c r="E9" s="18"/>
      <c r="F9" s="2"/>
      <c r="H9" s="6"/>
    </row>
    <row r="10" spans="1:8" ht="15.6" x14ac:dyDescent="0.3">
      <c r="B10" s="1"/>
      <c r="C10" s="1"/>
      <c r="D10" s="1"/>
      <c r="E10" s="18"/>
      <c r="F10" s="2"/>
      <c r="H10" s="6"/>
    </row>
    <row r="11" spans="1:8" x14ac:dyDescent="0.3">
      <c r="A11" s="1" t="s">
        <v>6</v>
      </c>
      <c r="B11" s="7">
        <v>20.100000000000001</v>
      </c>
      <c r="C11" s="7">
        <v>21.1</v>
      </c>
      <c r="D11" s="7">
        <v>20.399999999999999</v>
      </c>
      <c r="E11" s="19"/>
    </row>
    <row r="12" spans="1:8" x14ac:dyDescent="0.3">
      <c r="A12" s="1"/>
      <c r="B12" s="7"/>
      <c r="C12" s="7"/>
      <c r="D12" s="7"/>
      <c r="E12" s="19"/>
    </row>
    <row r="13" spans="1:8" x14ac:dyDescent="0.3">
      <c r="A13" s="1"/>
      <c r="B13" s="7"/>
      <c r="C13" s="7"/>
      <c r="D13" s="7"/>
      <c r="E13" s="19"/>
    </row>
    <row r="14" spans="1:8" x14ac:dyDescent="0.3">
      <c r="A14" s="1" t="s">
        <v>66</v>
      </c>
      <c r="B14" s="14">
        <f>1-7.6%</f>
        <v>0.92400000000000004</v>
      </c>
      <c r="C14" s="30">
        <f>1-5.6%</f>
        <v>0.94399999999999995</v>
      </c>
      <c r="D14" s="14">
        <v>0.92599999999999993</v>
      </c>
      <c r="E14" s="20"/>
    </row>
    <row r="15" spans="1:8" x14ac:dyDescent="0.3">
      <c r="A15" s="1"/>
      <c r="B15" s="14"/>
      <c r="C15" s="17"/>
      <c r="D15" s="14"/>
      <c r="E15" s="20"/>
    </row>
    <row r="16" spans="1:8" x14ac:dyDescent="0.3">
      <c r="A16" s="1"/>
      <c r="B16" s="14"/>
      <c r="C16" s="17"/>
      <c r="D16" s="14"/>
      <c r="E16" s="20"/>
    </row>
    <row r="17" spans="1:5" x14ac:dyDescent="0.3">
      <c r="A17" s="1" t="s">
        <v>38</v>
      </c>
      <c r="B17" s="7">
        <v>83</v>
      </c>
      <c r="C17" s="7">
        <v>106</v>
      </c>
      <c r="D17" s="7">
        <v>89</v>
      </c>
    </row>
    <row r="18" spans="1:5" x14ac:dyDescent="0.3">
      <c r="A18" s="1"/>
      <c r="B18" s="7"/>
      <c r="C18" s="7"/>
      <c r="D18" s="7"/>
    </row>
    <row r="19" spans="1:5" x14ac:dyDescent="0.3">
      <c r="A19" s="1"/>
      <c r="B19" s="7"/>
      <c r="C19" s="7"/>
      <c r="D19" s="7"/>
    </row>
    <row r="20" spans="1:5" x14ac:dyDescent="0.3">
      <c r="A20" s="1" t="s">
        <v>48</v>
      </c>
      <c r="B20" s="30">
        <v>0.60399999999999998</v>
      </c>
      <c r="C20" s="30">
        <v>0.52</v>
      </c>
      <c r="D20" s="30">
        <v>0.57999999999999996</v>
      </c>
      <c r="E20" s="21"/>
    </row>
    <row r="21" spans="1:5" x14ac:dyDescent="0.3">
      <c r="A21" s="1" t="s">
        <v>49</v>
      </c>
      <c r="B21" s="30">
        <v>0.254</v>
      </c>
      <c r="C21" s="30">
        <v>0.29399999999999998</v>
      </c>
      <c r="D21" s="30">
        <v>0.26400000000000001</v>
      </c>
      <c r="E21" s="21"/>
    </row>
    <row r="22" spans="1:5" x14ac:dyDescent="0.3">
      <c r="A22" s="1" t="s">
        <v>50</v>
      </c>
      <c r="B22" s="30">
        <v>0.10199999999999999</v>
      </c>
      <c r="C22" s="30">
        <v>0.109</v>
      </c>
      <c r="D22" s="30">
        <v>0.10299999999999999</v>
      </c>
      <c r="E22" s="21"/>
    </row>
    <row r="23" spans="1:5" x14ac:dyDescent="0.3">
      <c r="A23" s="1" t="s">
        <v>51</v>
      </c>
      <c r="B23" s="30">
        <v>3.9E-2</v>
      </c>
      <c r="C23" s="30">
        <v>7.6999999999999999E-2</v>
      </c>
      <c r="D23" s="30">
        <v>4.8000000000000001E-2</v>
      </c>
      <c r="E23" s="21"/>
    </row>
    <row r="25" spans="1:5" x14ac:dyDescent="0.3">
      <c r="A25" s="1" t="s">
        <v>92</v>
      </c>
      <c r="B25" s="15">
        <v>1.01E-2</v>
      </c>
      <c r="C25" s="16">
        <v>1.01E-2</v>
      </c>
      <c r="D25" s="16">
        <v>1.01E-2</v>
      </c>
      <c r="E25" s="20"/>
    </row>
    <row r="28" spans="1:5" x14ac:dyDescent="0.3">
      <c r="A28" s="1" t="s">
        <v>93</v>
      </c>
      <c r="B28" s="30">
        <v>0.89700000000000002</v>
      </c>
      <c r="C28" s="30">
        <v>0.89900000000000002</v>
      </c>
      <c r="D28" s="30">
        <v>0.89700000000000002</v>
      </c>
      <c r="E28" s="20"/>
    </row>
    <row r="29" spans="1:5" x14ac:dyDescent="0.3">
      <c r="A29" s="1"/>
      <c r="B29" s="16"/>
      <c r="C29" s="16"/>
      <c r="D29" s="16"/>
      <c r="E29" s="20"/>
    </row>
    <row r="30" spans="1:5" x14ac:dyDescent="0.3">
      <c r="A30" s="1"/>
      <c r="B30" s="16"/>
      <c r="C30" s="16"/>
      <c r="D30" s="16"/>
      <c r="E30" s="20"/>
    </row>
    <row r="33" spans="1:5" x14ac:dyDescent="0.3">
      <c r="A33" s="1" t="s">
        <v>54</v>
      </c>
      <c r="B33" s="30">
        <v>2.1999999999999999E-2</v>
      </c>
      <c r="C33" s="30">
        <v>2.4E-2</v>
      </c>
      <c r="D33" s="30">
        <v>2.1999999999999999E-2</v>
      </c>
    </row>
    <row r="34" spans="1:5" x14ac:dyDescent="0.3">
      <c r="B34" s="27"/>
      <c r="C34" s="27"/>
      <c r="D34" s="27"/>
    </row>
    <row r="35" spans="1:5" x14ac:dyDescent="0.3">
      <c r="B35" s="27"/>
      <c r="C35" s="27"/>
      <c r="D35" s="27"/>
    </row>
    <row r="36" spans="1:5" x14ac:dyDescent="0.3">
      <c r="A36" s="1" t="s">
        <v>46</v>
      </c>
      <c r="B36" s="30">
        <v>2.4E-2</v>
      </c>
      <c r="C36" s="30">
        <v>2.8000000000000001E-2</v>
      </c>
      <c r="D36" s="30">
        <v>2.5000000000000001E-2</v>
      </c>
      <c r="E36" s="20"/>
    </row>
    <row r="37" spans="1:5" x14ac:dyDescent="0.3">
      <c r="A37" s="1"/>
    </row>
    <row r="38" spans="1:5" x14ac:dyDescent="0.3">
      <c r="D38" s="16"/>
    </row>
    <row r="39" spans="1:5" ht="28.8" x14ac:dyDescent="0.3">
      <c r="A39" s="26" t="s">
        <v>31</v>
      </c>
      <c r="B39" s="25">
        <f>100*B28*(1-B33)*(1-B36)/100</f>
        <v>0.85621161600000006</v>
      </c>
      <c r="C39" s="25">
        <f t="shared" ref="C39:D39" si="0">100*C28*(1-C33)*(1-C36)/100</f>
        <v>0.85285612799999999</v>
      </c>
      <c r="D39" s="25">
        <f t="shared" si="0"/>
        <v>0.85533435000000002</v>
      </c>
      <c r="E39" s="29" t="s">
        <v>79</v>
      </c>
    </row>
    <row r="44" spans="1:5" x14ac:dyDescent="0.3">
      <c r="A44" s="1" t="s">
        <v>67</v>
      </c>
      <c r="B44" s="7">
        <v>573</v>
      </c>
      <c r="C44" s="7">
        <v>590</v>
      </c>
      <c r="D44" s="7">
        <v>577</v>
      </c>
    </row>
    <row r="45" spans="1:5" x14ac:dyDescent="0.3">
      <c r="A45" s="1"/>
      <c r="B45" s="7"/>
      <c r="C45" s="7"/>
      <c r="D45" s="7"/>
    </row>
    <row r="46" spans="1:5" x14ac:dyDescent="0.3">
      <c r="A46" s="1"/>
      <c r="B46" s="7"/>
      <c r="C46" s="7"/>
      <c r="D46" s="7"/>
    </row>
    <row r="49" spans="1:5" x14ac:dyDescent="0.3">
      <c r="A49" s="1" t="s">
        <v>65</v>
      </c>
      <c r="B49" s="7">
        <v>211</v>
      </c>
      <c r="C49" s="7">
        <v>226</v>
      </c>
      <c r="D49" s="7">
        <v>215</v>
      </c>
    </row>
    <row r="51" spans="1:5" x14ac:dyDescent="0.3">
      <c r="A51" s="1" t="s">
        <v>76</v>
      </c>
      <c r="B51" s="7">
        <v>557</v>
      </c>
      <c r="C51" s="7">
        <v>546</v>
      </c>
      <c r="D51" s="7">
        <v>554</v>
      </c>
      <c r="E51" s="22"/>
    </row>
    <row r="52" spans="1:5" x14ac:dyDescent="0.3">
      <c r="A52" s="1"/>
      <c r="B52" s="7"/>
      <c r="C52" s="7"/>
      <c r="D52" s="7"/>
      <c r="E52" s="22"/>
    </row>
    <row r="53" spans="1:5" x14ac:dyDescent="0.3">
      <c r="A53" s="1"/>
      <c r="B53" s="7"/>
      <c r="C53" s="7"/>
      <c r="D53" s="7"/>
      <c r="E53" s="22"/>
    </row>
    <row r="54" spans="1:5" x14ac:dyDescent="0.3">
      <c r="A54" s="1"/>
      <c r="B54" s="7"/>
      <c r="C54" s="7"/>
      <c r="D54" s="7"/>
      <c r="E54" s="22"/>
    </row>
    <row r="56" spans="1:5" x14ac:dyDescent="0.3">
      <c r="A56" s="1" t="s">
        <v>47</v>
      </c>
      <c r="B56" s="30">
        <v>0.41699999999999998</v>
      </c>
      <c r="C56" s="30">
        <v>0.41</v>
      </c>
      <c r="D56" s="30">
        <v>0.41499999999999998</v>
      </c>
      <c r="E56" s="23"/>
    </row>
    <row r="60" spans="1:5" x14ac:dyDescent="0.3">
      <c r="B60" s="25"/>
      <c r="C60" s="25"/>
      <c r="D60" s="25"/>
    </row>
    <row r="61" spans="1:5" x14ac:dyDescent="0.3">
      <c r="B61" s="27"/>
      <c r="C61" s="27"/>
      <c r="D61" s="27"/>
    </row>
    <row r="62" spans="1:5" x14ac:dyDescent="0.3">
      <c r="B62" s="28"/>
      <c r="C62" s="28"/>
      <c r="D62" s="28"/>
    </row>
    <row r="63" spans="1:5" x14ac:dyDescent="0.3">
      <c r="B63" s="21"/>
      <c r="C63" s="21"/>
      <c r="D63" s="21"/>
    </row>
  </sheetData>
  <sheetProtection algorithmName="SHA-512" hashValue="CsM0/pAzRyH8dQgPGVnV66Jhi5Y+3UKupLcD0X+1D3kVveNqB9PqUnRKOH2jn4y90H4dV+IU6qZ+O6qVt2FP7A==" saltValue="ASK92/x6oAomaFjpu+3slA==" spinCount="100000" sheet="1" objects="1" scenarios="1"/>
  <hyperlinks>
    <hyperlink ref="H4" r:id="rId1" xr:uid="{CFCA1BF1-C89A-47FA-8D30-8274E9A2B4A2}"/>
  </hyperlinks>
  <pageMargins left="0.7" right="0.7" top="0.75" bottom="0.75" header="0.3" footer="0.3"/>
  <pageSetup scale="5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Production_Indicators</vt:lpstr>
      <vt:lpstr>Regional Benchmarks</vt:lpstr>
      <vt:lpstr>Production_Indicators!Print_Area</vt:lpstr>
    </vt:vector>
  </TitlesOfParts>
  <Company>University of Saskatchewan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Larson, Kathy</dc:creator>
  <cp:lastModifiedBy>Huiting Huang</cp:lastModifiedBy>
  <cp:lastPrinted>2024-08-28T17:14:58Z</cp:lastPrinted>
  <dcterms:created xsi:type="dcterms:W3CDTF">2019-02-22T14:59:19Z</dcterms:created>
  <dcterms:modified xsi:type="dcterms:W3CDTF">2024-09-03T17:39:59Z</dcterms:modified>
</cp:coreProperties>
</file>